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8680" windowHeight="11640" tabRatio="500" activeTab="2"/>
  </bookViews>
  <sheets>
    <sheet name="Effort" sheetId="1" r:id="rId1"/>
    <sheet name="Species List" sheetId="2" r:id="rId2"/>
    <sheet name="Invertebrates" sheetId="3" r:id="rId3"/>
    <sheet name="Fish" sheetId="4" r:id="rId4"/>
    <sheet name="Biomass" sheetId="5" r:id="rId5"/>
  </sheets>
  <definedNames>
    <definedName name="_xlnm.Print_Area" localSheetId="3">'Fish'!$L$6:$T$57</definedName>
    <definedName name="_xlnm.Print_Area" localSheetId="2">'Invertebrates'!$B$1:$O$108</definedName>
  </definedNames>
  <calcPr fullCalcOnLoad="1"/>
</workbook>
</file>

<file path=xl/sharedStrings.xml><?xml version="1.0" encoding="utf-8"?>
<sst xmlns="http://schemas.openxmlformats.org/spreadsheetml/2006/main" count="1569" uniqueCount="202">
  <si>
    <t>Surveyors</t>
  </si>
  <si>
    <t>Visibility</t>
  </si>
  <si>
    <t>Sector</t>
  </si>
  <si>
    <t>L. Kroeger</t>
  </si>
  <si>
    <t>C. Dias</t>
  </si>
  <si>
    <t>B</t>
  </si>
  <si>
    <t>Date</t>
  </si>
  <si>
    <t>Tide</t>
  </si>
  <si>
    <t>Time Start</t>
  </si>
  <si>
    <t>Time End</t>
  </si>
  <si>
    <t>1 m</t>
  </si>
  <si>
    <t>S. Matadobra</t>
  </si>
  <si>
    <t>C. Harris</t>
  </si>
  <si>
    <t>S. Dollar</t>
  </si>
  <si>
    <t>2 m</t>
  </si>
  <si>
    <t>A</t>
  </si>
  <si>
    <t xml:space="preserve">GPS Start </t>
  </si>
  <si>
    <t>Waypoint</t>
  </si>
  <si>
    <t>Survey Number</t>
  </si>
  <si>
    <t>Morula</t>
  </si>
  <si>
    <t>Tripneutes gratilla</t>
  </si>
  <si>
    <t>Liosina paradoxa</t>
  </si>
  <si>
    <t>Dysidea herbacea</t>
  </si>
  <si>
    <t>Chondrosia chucalla</t>
  </si>
  <si>
    <t>Loimia medusa</t>
  </si>
  <si>
    <t>Mycale armata</t>
  </si>
  <si>
    <t>Haliclona caerulea</t>
  </si>
  <si>
    <t>Suberites zeteki</t>
  </si>
  <si>
    <t>Zygomycale parishii</t>
  </si>
  <si>
    <t>Phallusia nigra</t>
  </si>
  <si>
    <t>Ascidia sydneiensis</t>
  </si>
  <si>
    <t>Plakobranchus ocellatus</t>
  </si>
  <si>
    <t>Octopus cyanea</t>
  </si>
  <si>
    <t>Tambja morosa</t>
  </si>
  <si>
    <t>Acanthurus triostegus</t>
  </si>
  <si>
    <t>Acanthurus blochii</t>
  </si>
  <si>
    <t>Acanthurus olivaceus</t>
  </si>
  <si>
    <t>Zebrasoma flavescens</t>
  </si>
  <si>
    <t>Chaetodon lunulatus</t>
  </si>
  <si>
    <t>Chaetodon auriga</t>
  </si>
  <si>
    <t>Chaetodon ornatissimus</t>
  </si>
  <si>
    <t>Abudefduf vaigiensis</t>
  </si>
  <si>
    <t>Chromis hanui</t>
  </si>
  <si>
    <t>Dascyllus albisella</t>
  </si>
  <si>
    <t>Synodus dermatogenys</t>
  </si>
  <si>
    <t>Zanclus cornutus</t>
  </si>
  <si>
    <t>Scarus psittacus</t>
  </si>
  <si>
    <t>Gomphosus varius</t>
  </si>
  <si>
    <t>Myripristis kuntee</t>
  </si>
  <si>
    <t>Canthecaster jactator</t>
  </si>
  <si>
    <t>Herklotsichthys quadrimaculatus</t>
  </si>
  <si>
    <t>SPECIES</t>
  </si>
  <si>
    <t>Spirastrealla vagabunda</t>
  </si>
  <si>
    <t>Gelloides fibrosa</t>
  </si>
  <si>
    <t>Halichondria coerulea</t>
  </si>
  <si>
    <t>Amathia distans</t>
  </si>
  <si>
    <t>Anomia nobilis</t>
  </si>
  <si>
    <t>Pinctada margaritifera</t>
  </si>
  <si>
    <t>Salmacina dysteri</t>
  </si>
  <si>
    <t>Balanus amphitrite</t>
  </si>
  <si>
    <t>Chaetodon lunula</t>
  </si>
  <si>
    <t>Herklotisichthys quadrimaculatus</t>
  </si>
  <si>
    <t>C</t>
  </si>
  <si>
    <t>D</t>
  </si>
  <si>
    <t>LT</t>
  </si>
  <si>
    <t xml:space="preserve">2 m </t>
  </si>
  <si>
    <t>Sector Number</t>
  </si>
  <si>
    <t>Chalinula pseudomolitba</t>
  </si>
  <si>
    <t xml:space="preserve">Hyrtios sp. </t>
  </si>
  <si>
    <t>Stenopis hispidus</t>
  </si>
  <si>
    <t>Disporella violacea</t>
  </si>
  <si>
    <t>Bugula stolonifera</t>
  </si>
  <si>
    <t>Herdmania momus</t>
  </si>
  <si>
    <t>Bryozoans</t>
  </si>
  <si>
    <t>Tunicates</t>
  </si>
  <si>
    <t>Sponges</t>
  </si>
  <si>
    <t>Sea Slugs</t>
  </si>
  <si>
    <t>Spirobranchus</t>
  </si>
  <si>
    <t>Reteporellina denticulata</t>
  </si>
  <si>
    <t>Annelida</t>
  </si>
  <si>
    <t>Urchin</t>
  </si>
  <si>
    <t>E</t>
  </si>
  <si>
    <t>NOTES</t>
  </si>
  <si>
    <t>N 21 18.915; W 157 53.287</t>
  </si>
  <si>
    <t>N 21 18.896; W 157 53.317</t>
  </si>
  <si>
    <t>N 21 18.894; W 157 53.333</t>
  </si>
  <si>
    <t>N 21 18.842; W 157 53.168</t>
  </si>
  <si>
    <t>N 21 18.833; W 157 53.206</t>
  </si>
  <si>
    <t>GPS  End</t>
  </si>
  <si>
    <t>N 21 18.939; W 157 53.200</t>
  </si>
  <si>
    <t>N 21 18.951; W 157 53.177</t>
  </si>
  <si>
    <t>N 21 18.926; W 157 53.24</t>
  </si>
  <si>
    <t>Chaetodon reticulatus</t>
  </si>
  <si>
    <t>Ostracion meleagris</t>
  </si>
  <si>
    <t>Kyphosus spp.</t>
  </si>
  <si>
    <t>Stegastes fasciolatus</t>
  </si>
  <si>
    <t>Sphyraena barracuda</t>
  </si>
  <si>
    <t>Diodon holocanthus</t>
  </si>
  <si>
    <t>Acanthurus unicornis</t>
  </si>
  <si>
    <t>0.5 m</t>
  </si>
  <si>
    <t>206 pillars; 180 surveyable</t>
  </si>
  <si>
    <t>L. Birse</t>
  </si>
  <si>
    <t>F</t>
  </si>
  <si>
    <t>G-H</t>
  </si>
  <si>
    <t>I</t>
  </si>
  <si>
    <t>Falling - medium</t>
  </si>
  <si>
    <t>Rising - Medium</t>
  </si>
  <si>
    <t>Schizoporella errata</t>
  </si>
  <si>
    <t>Phorbas amaranthus</t>
  </si>
  <si>
    <t>Lutjanus fulvus</t>
  </si>
  <si>
    <t>Gymnomuraena zebra</t>
  </si>
  <si>
    <t>Diodon histrix</t>
  </si>
  <si>
    <t>Naso lituratus</t>
  </si>
  <si>
    <t>Kuhlia xenura</t>
  </si>
  <si>
    <t>Grapsus grapsus</t>
  </si>
  <si>
    <t>*introduced 6/7/12</t>
  </si>
  <si>
    <t>J</t>
  </si>
  <si>
    <t>K</t>
  </si>
  <si>
    <t>L</t>
  </si>
  <si>
    <t xml:space="preserve">Echinothrix sp. </t>
  </si>
  <si>
    <t>Chaetodon ephippium</t>
  </si>
  <si>
    <t>Mollusc</t>
  </si>
  <si>
    <t>R</t>
  </si>
  <si>
    <t>X</t>
  </si>
  <si>
    <t>Acanthurus dussumieri</t>
  </si>
  <si>
    <t>Batzella</t>
  </si>
  <si>
    <t>Callyspongia diffusa</t>
  </si>
  <si>
    <t>Dactylospongia</t>
  </si>
  <si>
    <t>Dysidea cf. avara</t>
  </si>
  <si>
    <t xml:space="preserve">Sigmadocia sp. </t>
  </si>
  <si>
    <t>Pier 25</t>
  </si>
  <si>
    <t>Pier 26</t>
  </si>
  <si>
    <t>Pier 27</t>
  </si>
  <si>
    <t>Pier 28</t>
  </si>
  <si>
    <t>Naso hexacanthus</t>
  </si>
  <si>
    <t>Thalassoma duperrey</t>
  </si>
  <si>
    <t>Chaetodon unimaculatus</t>
  </si>
  <si>
    <t>Heniochus diphreutes</t>
  </si>
  <si>
    <t>Stegastes marginatus</t>
  </si>
  <si>
    <t>Mulloidichthys flavolineatus</t>
  </si>
  <si>
    <t>Caranx melampygus</t>
  </si>
  <si>
    <t>SPONGES</t>
  </si>
  <si>
    <t>PIER 26</t>
  </si>
  <si>
    <t>PIER 27</t>
  </si>
  <si>
    <t>PIER 28</t>
  </si>
  <si>
    <t>Fish</t>
  </si>
  <si>
    <t>Morula sp.</t>
  </si>
  <si>
    <t>Sabellastarte spectabilis</t>
  </si>
  <si>
    <t>Chaetopterus sp.</t>
  </si>
  <si>
    <t>Leucetta sp.</t>
  </si>
  <si>
    <t>Clathria sp.</t>
  </si>
  <si>
    <t>Batzella sp.</t>
  </si>
  <si>
    <t>Sigmadocia sp.</t>
  </si>
  <si>
    <t>Didemnum sp.</t>
  </si>
  <si>
    <t>Spirobranchus sp.</t>
  </si>
  <si>
    <t>Arthropods</t>
  </si>
  <si>
    <t>TUNICATES</t>
  </si>
  <si>
    <t>BRYOZOANS</t>
  </si>
  <si>
    <t>ANNELIDS</t>
  </si>
  <si>
    <t>MOLLUSCS</t>
  </si>
  <si>
    <t>ARTHROPODS</t>
  </si>
  <si>
    <t>SLUGS</t>
  </si>
  <si>
    <t>1-2</t>
  </si>
  <si>
    <t>G</t>
  </si>
  <si>
    <r>
      <t>Sabellastarte spectabilis</t>
    </r>
    <r>
      <rPr>
        <b/>
        <sz val="12"/>
        <color indexed="8"/>
        <rFont val="Futura Bk BT"/>
        <family val="2"/>
      </rPr>
      <t>(I)</t>
    </r>
  </si>
  <si>
    <t>SECTOR</t>
  </si>
  <si>
    <t>PIER 24</t>
  </si>
  <si>
    <t>~500</t>
  </si>
  <si>
    <t>TABLE 7. continued (2)</t>
  </si>
  <si>
    <t>SIZE</t>
  </si>
  <si>
    <t>NO.</t>
  </si>
  <si>
    <t>Canthigaster jactator</t>
  </si>
  <si>
    <t>A Coefficient</t>
  </si>
  <si>
    <t>B Coefficient</t>
  </si>
  <si>
    <t>Per Sector (g)</t>
  </si>
  <si>
    <t>Total Biomass (g)</t>
  </si>
  <si>
    <t>Species</t>
  </si>
  <si>
    <t>PIER 25</t>
  </si>
  <si>
    <t>Multiplied by No.</t>
  </si>
  <si>
    <t>W(g) = aL^b</t>
  </si>
  <si>
    <t>CHECKED TOTAL:</t>
  </si>
  <si>
    <t xml:space="preserve">SECTOR </t>
  </si>
  <si>
    <t>TABLE 7. cont. (2).</t>
  </si>
  <si>
    <r>
      <t xml:space="preserve">Suberites zeteki              </t>
    </r>
    <r>
      <rPr>
        <b/>
        <sz val="12"/>
        <color indexed="8"/>
        <rFont val="Futura Bk BT"/>
        <family val="2"/>
      </rPr>
      <t>(I)</t>
    </r>
  </si>
  <si>
    <r>
      <t xml:space="preserve">Schizoporella errata      </t>
    </r>
    <r>
      <rPr>
        <b/>
        <sz val="12"/>
        <color indexed="8"/>
        <rFont val="Futura Bk BT"/>
        <family val="2"/>
      </rPr>
      <t>(I)</t>
    </r>
  </si>
  <si>
    <t>ECH*</t>
  </si>
  <si>
    <t>ARTH**</t>
  </si>
  <si>
    <t>*</t>
  </si>
  <si>
    <t>ECHINODERMS</t>
  </si>
  <si>
    <t>**</t>
  </si>
  <si>
    <r>
      <t>Gelloides fibrosa</t>
    </r>
    <r>
      <rPr>
        <b/>
        <sz val="12"/>
        <color indexed="8"/>
        <rFont val="Futura Bk BT"/>
        <family val="2"/>
      </rPr>
      <t xml:space="preserve"> (I)</t>
    </r>
  </si>
  <si>
    <r>
      <t>Mycale armata</t>
    </r>
    <r>
      <rPr>
        <b/>
        <sz val="12"/>
        <color indexed="8"/>
        <rFont val="Futura Bk BT"/>
        <family val="2"/>
      </rPr>
      <t>(I)</t>
    </r>
  </si>
  <si>
    <r>
      <t>Zygomycale parishii</t>
    </r>
    <r>
      <rPr>
        <b/>
        <sz val="12"/>
        <color indexed="8"/>
        <rFont val="Futura Bk BT"/>
        <family val="2"/>
      </rPr>
      <t>(I)</t>
    </r>
  </si>
  <si>
    <r>
      <t>Phallusia nigra</t>
    </r>
    <r>
      <rPr>
        <b/>
        <sz val="12"/>
        <color indexed="8"/>
        <rFont val="Futura Bk BT"/>
        <family val="2"/>
      </rPr>
      <t>(I)</t>
    </r>
  </si>
  <si>
    <r>
      <t>Amathia distans</t>
    </r>
    <r>
      <rPr>
        <b/>
        <sz val="12"/>
        <color indexed="8"/>
        <rFont val="Futura Bk BT"/>
        <family val="2"/>
      </rPr>
      <t>(I)</t>
    </r>
  </si>
  <si>
    <r>
      <t>Bugula stolonifera</t>
    </r>
    <r>
      <rPr>
        <b/>
        <sz val="12"/>
        <color indexed="8"/>
        <rFont val="Futura Bk BT"/>
        <family val="2"/>
      </rPr>
      <t>(I)</t>
    </r>
  </si>
  <si>
    <r>
      <t>Chaetopterus sp.</t>
    </r>
    <r>
      <rPr>
        <b/>
        <sz val="12"/>
        <color indexed="8"/>
        <rFont val="Futura Bk BT"/>
        <family val="2"/>
      </rPr>
      <t>(I)</t>
    </r>
  </si>
  <si>
    <r>
      <t xml:space="preserve">Salmacina dysteri </t>
    </r>
    <r>
      <rPr>
        <b/>
        <sz val="12"/>
        <color indexed="8"/>
        <rFont val="Futura Bk BT"/>
        <family val="2"/>
      </rPr>
      <t>(I)</t>
    </r>
  </si>
  <si>
    <r>
      <t xml:space="preserve">Anomia nobilis  </t>
    </r>
    <r>
      <rPr>
        <b/>
        <sz val="12"/>
        <color indexed="8"/>
        <rFont val="Futura Bk BT"/>
        <family val="2"/>
      </rPr>
      <t>(I)</t>
    </r>
  </si>
  <si>
    <r>
      <t>Balanus amphitrite</t>
    </r>
    <r>
      <rPr>
        <b/>
        <sz val="12"/>
        <color indexed="8"/>
        <rFont val="Futura Bk BT"/>
        <family val="2"/>
      </rPr>
      <t>(I)</t>
    </r>
  </si>
  <si>
    <r>
      <t xml:space="preserve">Ascidia sydneiensis </t>
    </r>
    <r>
      <rPr>
        <b/>
        <sz val="12"/>
        <color indexed="8"/>
        <rFont val="Futura Bk BT"/>
        <family val="2"/>
      </rPr>
      <t>(I)</t>
    </r>
  </si>
  <si>
    <r>
      <t xml:space="preserve">Haliclona caerulea </t>
    </r>
    <r>
      <rPr>
        <b/>
        <sz val="12"/>
        <color indexed="8"/>
        <rFont val="Futura Bk BT"/>
        <family val="2"/>
      </rPr>
      <t>(I)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</si>
</sst>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Futura Bk BT"/>
      <family val="2"/>
    </font>
    <font>
      <sz val="14"/>
      <color indexed="8"/>
      <name val="Futura Bk BT"/>
      <family val="0"/>
    </font>
    <font>
      <b/>
      <sz val="12"/>
      <color indexed="8"/>
      <name val="Futura Bk BT"/>
      <family val="2"/>
    </font>
    <font>
      <b/>
      <i/>
      <sz val="12"/>
      <color indexed="8"/>
      <name val="Futura Bk BT"/>
      <family val="2"/>
    </font>
    <font>
      <b/>
      <sz val="10"/>
      <color indexed="8"/>
      <name val="Calibri"/>
      <family val="2"/>
    </font>
    <font>
      <i/>
      <sz val="14"/>
      <color indexed="8"/>
      <name val="Futura Bk BT"/>
      <family val="2"/>
    </font>
    <font>
      <sz val="16"/>
      <color indexed="8"/>
      <name val="Futura Bk BT"/>
      <family val="2"/>
    </font>
    <font>
      <b/>
      <i/>
      <sz val="14"/>
      <color indexed="8"/>
      <name val="Futura Bk BT"/>
      <family val="2"/>
    </font>
    <font>
      <b/>
      <sz val="14"/>
      <color indexed="8"/>
      <name val="Futura Bk BT"/>
      <family val="2"/>
    </font>
    <font>
      <b/>
      <i/>
      <sz val="14"/>
      <color indexed="8"/>
      <name val="Sathu"/>
      <family val="0"/>
    </font>
    <font>
      <b/>
      <sz val="14"/>
      <color indexed="8"/>
      <name val="Sathu"/>
      <family val="0"/>
    </font>
    <font>
      <sz val="12"/>
      <color indexed="8"/>
      <name val="Sathu"/>
      <family val="0"/>
    </font>
    <font>
      <i/>
      <sz val="14"/>
      <color indexed="8"/>
      <name val="Sathu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Futura Bk BT"/>
      <family val="2"/>
    </font>
    <font>
      <b/>
      <sz val="8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8" borderId="0" applyNumberFormat="0" applyBorder="0" applyAlignment="0" applyProtection="0"/>
    <xf numFmtId="0" fontId="0" fillId="4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3" borderId="11" xfId="0" applyFont="1" applyFill="1" applyBorder="1" applyAlignment="1">
      <alignment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19" borderId="11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1" fillId="21" borderId="10" xfId="0" applyFont="1" applyFill="1" applyBorder="1" applyAlignment="1">
      <alignment/>
    </xf>
    <xf numFmtId="0" fontId="11" fillId="21" borderId="14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5" borderId="18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1" fillId="5" borderId="22" xfId="0" applyFont="1" applyFill="1" applyBorder="1" applyAlignment="1">
      <alignment/>
    </xf>
    <xf numFmtId="0" fontId="11" fillId="15" borderId="10" xfId="0" applyFont="1" applyFill="1" applyBorder="1" applyAlignment="1">
      <alignment/>
    </xf>
    <xf numFmtId="0" fontId="11" fillId="15" borderId="26" xfId="0" applyFont="1" applyFill="1" applyBorder="1" applyAlignment="1">
      <alignment/>
    </xf>
    <xf numFmtId="0" fontId="11" fillId="6" borderId="18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1" fillId="6" borderId="22" xfId="0" applyFont="1" applyFill="1" applyBorder="1" applyAlignment="1">
      <alignment/>
    </xf>
    <xf numFmtId="0" fontId="11" fillId="22" borderId="18" xfId="0" applyFont="1" applyFill="1" applyBorder="1" applyAlignment="1">
      <alignment/>
    </xf>
    <xf numFmtId="0" fontId="11" fillId="19" borderId="26" xfId="0" applyFont="1" applyFill="1" applyBorder="1" applyAlignment="1">
      <alignment/>
    </xf>
    <xf numFmtId="0" fontId="11" fillId="8" borderId="18" xfId="0" applyFont="1" applyFill="1" applyBorder="1" applyAlignment="1">
      <alignment/>
    </xf>
    <xf numFmtId="0" fontId="11" fillId="8" borderId="14" xfId="0" applyFont="1" applyFill="1" applyBorder="1" applyAlignment="1">
      <alignment/>
    </xf>
    <xf numFmtId="0" fontId="11" fillId="8" borderId="22" xfId="0" applyFont="1" applyFill="1" applyBorder="1" applyAlignment="1">
      <alignment/>
    </xf>
    <xf numFmtId="0" fontId="11" fillId="20" borderId="10" xfId="0" applyFont="1" applyFill="1" applyBorder="1" applyAlignment="1">
      <alignment/>
    </xf>
    <xf numFmtId="0" fontId="11" fillId="20" borderId="26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Alignment="1">
      <alignment/>
    </xf>
    <xf numFmtId="0" fontId="0" fillId="0" borderId="51" xfId="0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39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54" xfId="0" applyFont="1" applyBorder="1" applyAlignment="1">
      <alignment/>
    </xf>
    <xf numFmtId="0" fontId="0" fillId="0" borderId="44" xfId="0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0" fontId="0" fillId="0" borderId="11" xfId="0" applyBorder="1" applyAlignment="1">
      <alignment/>
    </xf>
    <xf numFmtId="0" fontId="17" fillId="0" borderId="39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56" xfId="0" applyFont="1" applyBorder="1" applyAlignment="1">
      <alignment/>
    </xf>
    <xf numFmtId="0" fontId="19" fillId="0" borderId="6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7" fillId="0" borderId="5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9" fillId="0" borderId="6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7" fillId="0" borderId="39" xfId="0" applyFont="1" applyBorder="1" applyAlignment="1">
      <alignment/>
    </xf>
    <xf numFmtId="0" fontId="19" fillId="0" borderId="7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44" xfId="0" applyFont="1" applyBorder="1" applyAlignment="1">
      <alignment/>
    </xf>
    <xf numFmtId="0" fontId="19" fillId="0" borderId="6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0" fillId="0" borderId="57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6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9" fillId="0" borderId="6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4" xfId="0" applyFont="1" applyFill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5" fillId="0" borderId="63" xfId="0" applyFont="1" applyBorder="1" applyAlignment="1">
      <alignment/>
    </xf>
    <xf numFmtId="0" fontId="15" fillId="0" borderId="22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0" fontId="16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/>
    </xf>
    <xf numFmtId="49" fontId="16" fillId="6" borderId="12" xfId="0" applyNumberFormat="1" applyFont="1" applyFill="1" applyBorder="1" applyAlignment="1">
      <alignment horizontal="center"/>
    </xf>
    <xf numFmtId="0" fontId="16" fillId="6" borderId="71" xfId="0" applyFont="1" applyFill="1" applyBorder="1" applyAlignment="1">
      <alignment horizontal="center"/>
    </xf>
    <xf numFmtId="0" fontId="16" fillId="6" borderId="72" xfId="0" applyFont="1" applyFill="1" applyBorder="1" applyAlignment="1">
      <alignment horizontal="center"/>
    </xf>
    <xf numFmtId="0" fontId="16" fillId="6" borderId="73" xfId="0" applyFont="1" applyFill="1" applyBorder="1" applyAlignment="1">
      <alignment horizontal="center"/>
    </xf>
    <xf numFmtId="0" fontId="38" fillId="6" borderId="12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center"/>
    </xf>
    <xf numFmtId="0" fontId="40" fillId="6" borderId="12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/>
    </xf>
    <xf numFmtId="0" fontId="11" fillId="17" borderId="14" xfId="0" applyFont="1" applyFill="1" applyBorder="1" applyAlignment="1">
      <alignment/>
    </xf>
    <xf numFmtId="0" fontId="14" fillId="0" borderId="0" xfId="0" applyFont="1" applyAlignment="1">
      <alignment/>
    </xf>
    <xf numFmtId="0" fontId="41" fillId="20" borderId="10" xfId="0" applyFont="1" applyFill="1" applyBorder="1" applyAlignment="1">
      <alignment horizontal="center" vertical="center" textRotation="90"/>
    </xf>
    <xf numFmtId="0" fontId="41" fillId="20" borderId="22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horizontal="center" vertical="center" textRotation="90"/>
    </xf>
    <xf numFmtId="0" fontId="12" fillId="5" borderId="18" xfId="0" applyFont="1" applyFill="1" applyBorder="1" applyAlignment="1">
      <alignment horizontal="center" vertical="center" textRotation="90"/>
    </xf>
    <xf numFmtId="0" fontId="12" fillId="5" borderId="10" xfId="0" applyFont="1" applyFill="1" applyBorder="1" applyAlignment="1">
      <alignment horizontal="center" vertical="center" textRotation="90"/>
    </xf>
    <xf numFmtId="0" fontId="12" fillId="5" borderId="22" xfId="0" applyFont="1" applyFill="1" applyBorder="1" applyAlignment="1">
      <alignment horizontal="center" vertical="center" textRotation="90"/>
    </xf>
    <xf numFmtId="0" fontId="12" fillId="15" borderId="30" xfId="0" applyFont="1" applyFill="1" applyBorder="1" applyAlignment="1">
      <alignment horizontal="center" vertical="center" textRotation="90"/>
    </xf>
    <xf numFmtId="0" fontId="12" fillId="15" borderId="26" xfId="0" applyFont="1" applyFill="1" applyBorder="1" applyAlignment="1">
      <alignment horizontal="center" vertical="center" textRotation="90"/>
    </xf>
    <xf numFmtId="0" fontId="12" fillId="6" borderId="18" xfId="0" applyFont="1" applyFill="1" applyBorder="1" applyAlignment="1">
      <alignment horizontal="center" vertical="center" textRotation="90"/>
    </xf>
    <xf numFmtId="0" fontId="12" fillId="6" borderId="10" xfId="0" applyFont="1" applyFill="1" applyBorder="1" applyAlignment="1">
      <alignment horizontal="center" vertical="center" textRotation="90"/>
    </xf>
    <xf numFmtId="0" fontId="12" fillId="6" borderId="22" xfId="0" applyFont="1" applyFill="1" applyBorder="1" applyAlignment="1">
      <alignment horizontal="center" vertical="center" textRotation="90"/>
    </xf>
    <xf numFmtId="0" fontId="12" fillId="17" borderId="10" xfId="0" applyFont="1" applyFill="1" applyBorder="1" applyAlignment="1">
      <alignment horizontal="center" vertical="center" textRotation="90"/>
    </xf>
    <xf numFmtId="0" fontId="12" fillId="19" borderId="61" xfId="0" applyFont="1" applyFill="1" applyBorder="1" applyAlignment="1">
      <alignment horizontal="center" vertical="center" textRotation="90"/>
    </xf>
    <xf numFmtId="0" fontId="12" fillId="19" borderId="10" xfId="0" applyFont="1" applyFill="1" applyBorder="1" applyAlignment="1">
      <alignment horizontal="center" vertical="center" textRotation="90"/>
    </xf>
    <xf numFmtId="0" fontId="12" fillId="8" borderId="18" xfId="0" applyFont="1" applyFill="1" applyBorder="1" applyAlignment="1">
      <alignment horizontal="center" vertical="center" textRotation="90"/>
    </xf>
    <xf numFmtId="0" fontId="12" fillId="8" borderId="10" xfId="0" applyFont="1" applyFill="1" applyBorder="1" applyAlignment="1">
      <alignment horizontal="center" vertical="center" textRotation="90"/>
    </xf>
    <xf numFmtId="0" fontId="12" fillId="8" borderId="22" xfId="0" applyFont="1" applyFill="1" applyBorder="1" applyAlignment="1">
      <alignment horizontal="center" vertical="center" textRotation="90"/>
    </xf>
    <xf numFmtId="0" fontId="16" fillId="6" borderId="12" xfId="0" applyFont="1" applyFill="1" applyBorder="1" applyAlignment="1">
      <alignment horizontal="center" vertical="center"/>
    </xf>
    <xf numFmtId="0" fontId="41" fillId="15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142875</xdr:rowOff>
    </xdr:from>
    <xdr:to>
      <xdr:col>14</xdr:col>
      <xdr:colOff>533400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" y="142875"/>
          <a:ext cx="93059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7. Estimates of invertebrate abundance in survey sectors in the region of the proposed Kapalama Container Terminal. Abundance classes are grouped as follows: R=rare (less than 10 individuals or colonies observed per sector; C=common (10-50 individuals or colonies per sector), and A=abundant (greater than 50 individuals or colonies per sector).  "I" indicates introduced species. For locations of survey sectors, see Figures 2-6.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9</xdr:col>
      <xdr:colOff>752475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" y="123825"/>
          <a:ext cx="90487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TABLE 7. Reef fish abundance (NO. )and estimated length (size) in cm. by species counted in survey sectors in the vicinity of Kapalama Basin and Honolulu Harbors Piers 24-28. For locations of survey sectors, see Figures 2-6.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5" sqref="G35"/>
    </sheetView>
  </sheetViews>
  <sheetFormatPr defaultColWidth="11.00390625" defaultRowHeight="15.75"/>
  <cols>
    <col min="1" max="2" width="12.125" style="0" customWidth="1"/>
    <col min="3" max="3" width="15.875" style="0" customWidth="1"/>
    <col min="4" max="4" width="14.125" style="0" bestFit="1" customWidth="1"/>
    <col min="5" max="5" width="14.125" style="0" customWidth="1"/>
    <col min="6" max="7" width="23.375" style="11" bestFit="1" customWidth="1"/>
    <col min="8" max="8" width="13.125" style="0" customWidth="1"/>
    <col min="9" max="9" width="15.625" style="0" bestFit="1" customWidth="1"/>
    <col min="10" max="10" width="15.625" style="0" customWidth="1"/>
    <col min="11" max="11" width="14.875" style="0" bestFit="1" customWidth="1"/>
  </cols>
  <sheetData>
    <row r="1" spans="1:13" s="1" customFormat="1" ht="15.75">
      <c r="A1" s="1" t="s">
        <v>6</v>
      </c>
      <c r="B1" s="1" t="s">
        <v>0</v>
      </c>
      <c r="C1" s="1" t="s">
        <v>2</v>
      </c>
      <c r="D1" s="1" t="s">
        <v>18</v>
      </c>
      <c r="E1" s="1" t="s">
        <v>66</v>
      </c>
      <c r="F1" s="9" t="s">
        <v>16</v>
      </c>
      <c r="G1" s="9" t="s">
        <v>88</v>
      </c>
      <c r="H1" s="1" t="s">
        <v>17</v>
      </c>
      <c r="I1" s="1" t="s">
        <v>8</v>
      </c>
      <c r="J1" s="1" t="s">
        <v>9</v>
      </c>
      <c r="K1" s="1" t="s">
        <v>7</v>
      </c>
      <c r="L1" s="1" t="s">
        <v>1</v>
      </c>
      <c r="M1" s="1" t="s">
        <v>82</v>
      </c>
    </row>
    <row r="2" spans="1:12" s="3" customFormat="1" ht="15.75">
      <c r="A2" s="2">
        <v>41089</v>
      </c>
      <c r="B2" s="3" t="s">
        <v>13</v>
      </c>
      <c r="C2" s="2" t="s">
        <v>5</v>
      </c>
      <c r="D2" s="4">
        <v>1</v>
      </c>
      <c r="E2" s="8">
        <v>3</v>
      </c>
      <c r="F2" s="10" t="s">
        <v>91</v>
      </c>
      <c r="G2" s="10"/>
      <c r="H2" s="3">
        <v>17</v>
      </c>
      <c r="I2" s="4">
        <v>938</v>
      </c>
      <c r="K2" s="4" t="s">
        <v>64</v>
      </c>
      <c r="L2" s="4" t="s">
        <v>10</v>
      </c>
    </row>
    <row r="3" spans="1:12" ht="15.75">
      <c r="A3" s="2"/>
      <c r="B3" t="s">
        <v>3</v>
      </c>
      <c r="C3" t="s">
        <v>5</v>
      </c>
      <c r="D3">
        <v>2</v>
      </c>
      <c r="E3" s="7">
        <v>2</v>
      </c>
      <c r="F3" s="11" t="s">
        <v>83</v>
      </c>
      <c r="H3" s="4">
        <v>18</v>
      </c>
      <c r="I3" s="4">
        <v>958</v>
      </c>
      <c r="K3" t="s">
        <v>64</v>
      </c>
      <c r="L3" t="s">
        <v>14</v>
      </c>
    </row>
    <row r="4" spans="1:12" ht="15.75">
      <c r="A4" s="2"/>
      <c r="B4" t="s">
        <v>4</v>
      </c>
      <c r="C4" t="s">
        <v>5</v>
      </c>
      <c r="D4">
        <v>3</v>
      </c>
      <c r="E4" s="7">
        <v>1</v>
      </c>
      <c r="F4" s="11" t="s">
        <v>84</v>
      </c>
      <c r="H4">
        <v>19</v>
      </c>
      <c r="I4">
        <v>1020</v>
      </c>
      <c r="K4" t="s">
        <v>64</v>
      </c>
      <c r="L4" t="s">
        <v>14</v>
      </c>
    </row>
    <row r="5" spans="1:12" ht="15.75">
      <c r="A5" s="2"/>
      <c r="B5" t="s">
        <v>11</v>
      </c>
      <c r="C5" t="s">
        <v>5</v>
      </c>
      <c r="D5">
        <v>4</v>
      </c>
      <c r="E5" s="7">
        <v>4</v>
      </c>
      <c r="F5" s="11" t="s">
        <v>85</v>
      </c>
      <c r="H5">
        <v>20</v>
      </c>
      <c r="I5">
        <v>1040</v>
      </c>
      <c r="J5" s="4">
        <v>1057</v>
      </c>
      <c r="K5" t="s">
        <v>64</v>
      </c>
      <c r="L5" t="s">
        <v>65</v>
      </c>
    </row>
    <row r="6" spans="1:12" ht="15.75">
      <c r="A6" s="2"/>
      <c r="B6" t="s">
        <v>101</v>
      </c>
      <c r="E6" s="7"/>
      <c r="J6" s="4"/>
      <c r="K6" t="s">
        <v>64</v>
      </c>
      <c r="L6" t="s">
        <v>14</v>
      </c>
    </row>
    <row r="7" spans="1:12" ht="15.75">
      <c r="A7" s="2"/>
      <c r="B7" t="s">
        <v>12</v>
      </c>
      <c r="C7" t="s">
        <v>15</v>
      </c>
      <c r="D7">
        <v>5</v>
      </c>
      <c r="E7">
        <v>1</v>
      </c>
      <c r="F7" s="11" t="s">
        <v>86</v>
      </c>
      <c r="G7" s="11" t="s">
        <v>87</v>
      </c>
      <c r="H7">
        <v>21</v>
      </c>
      <c r="I7">
        <v>1114</v>
      </c>
      <c r="J7">
        <v>1127</v>
      </c>
      <c r="K7" t="s">
        <v>64</v>
      </c>
      <c r="L7" t="s">
        <v>65</v>
      </c>
    </row>
    <row r="8" spans="1:12" ht="15.75">
      <c r="A8" s="2">
        <v>41092</v>
      </c>
      <c r="B8" s="3" t="s">
        <v>13</v>
      </c>
      <c r="C8" t="s">
        <v>62</v>
      </c>
      <c r="D8">
        <v>6</v>
      </c>
      <c r="E8">
        <v>1</v>
      </c>
      <c r="F8" s="11" t="s">
        <v>89</v>
      </c>
      <c r="H8">
        <v>23</v>
      </c>
      <c r="I8">
        <v>832</v>
      </c>
      <c r="K8" t="s">
        <v>64</v>
      </c>
      <c r="L8" t="s">
        <v>14</v>
      </c>
    </row>
    <row r="9" spans="2:12" ht="15.75">
      <c r="B9" t="s">
        <v>3</v>
      </c>
      <c r="C9" t="s">
        <v>62</v>
      </c>
      <c r="D9">
        <v>7</v>
      </c>
      <c r="E9">
        <v>2</v>
      </c>
      <c r="F9" s="11" t="s">
        <v>90</v>
      </c>
      <c r="H9">
        <v>24</v>
      </c>
      <c r="I9">
        <v>938</v>
      </c>
      <c r="K9" t="s">
        <v>64</v>
      </c>
      <c r="L9" t="s">
        <v>14</v>
      </c>
    </row>
    <row r="10" spans="2:12" ht="15.75">
      <c r="B10" t="s">
        <v>4</v>
      </c>
      <c r="C10" t="s">
        <v>62</v>
      </c>
      <c r="D10">
        <v>8</v>
      </c>
      <c r="E10">
        <v>4</v>
      </c>
      <c r="K10" t="s">
        <v>64</v>
      </c>
      <c r="L10" t="s">
        <v>14</v>
      </c>
    </row>
    <row r="11" ht="15.75">
      <c r="B11" t="s">
        <v>101</v>
      </c>
    </row>
    <row r="12" spans="2:12" ht="15.75">
      <c r="B12" t="s">
        <v>11</v>
      </c>
      <c r="C12" t="s">
        <v>63</v>
      </c>
      <c r="D12">
        <v>9</v>
      </c>
      <c r="E12" s="5"/>
      <c r="J12">
        <v>1200</v>
      </c>
      <c r="K12" t="s">
        <v>64</v>
      </c>
      <c r="L12" t="s">
        <v>14</v>
      </c>
    </row>
    <row r="13" spans="1:13" ht="15.75">
      <c r="A13" s="2">
        <v>41093</v>
      </c>
      <c r="B13" t="s">
        <v>4</v>
      </c>
      <c r="C13" t="s">
        <v>81</v>
      </c>
      <c r="D13">
        <v>10</v>
      </c>
      <c r="E13" s="5"/>
      <c r="I13">
        <v>835</v>
      </c>
      <c r="J13">
        <v>1000</v>
      </c>
      <c r="K13" t="s">
        <v>106</v>
      </c>
      <c r="L13" t="s">
        <v>99</v>
      </c>
      <c r="M13" t="s">
        <v>100</v>
      </c>
    </row>
    <row r="14" ht="15.75">
      <c r="B14" t="s">
        <v>3</v>
      </c>
    </row>
    <row r="15" ht="15.75">
      <c r="B15" t="s">
        <v>13</v>
      </c>
    </row>
    <row r="16" spans="1:12" ht="15.75">
      <c r="A16" s="2">
        <v>41096</v>
      </c>
      <c r="B16" t="s">
        <v>3</v>
      </c>
      <c r="C16" t="s">
        <v>62</v>
      </c>
      <c r="D16">
        <v>11</v>
      </c>
      <c r="E16">
        <v>3</v>
      </c>
      <c r="I16">
        <v>839</v>
      </c>
      <c r="J16">
        <v>857</v>
      </c>
      <c r="K16" t="s">
        <v>105</v>
      </c>
      <c r="L16" t="s">
        <v>10</v>
      </c>
    </row>
    <row r="17" spans="2:12" ht="15.75">
      <c r="B17" t="s">
        <v>4</v>
      </c>
      <c r="C17" t="s">
        <v>102</v>
      </c>
      <c r="D17">
        <v>12</v>
      </c>
      <c r="I17">
        <v>927</v>
      </c>
      <c r="J17">
        <v>1000</v>
      </c>
      <c r="L17" t="s">
        <v>10</v>
      </c>
    </row>
    <row r="18" spans="2:12" ht="15.75">
      <c r="B18" t="s">
        <v>12</v>
      </c>
      <c r="C18" t="s">
        <v>103</v>
      </c>
      <c r="D18">
        <v>13</v>
      </c>
      <c r="I18">
        <v>1042</v>
      </c>
      <c r="J18">
        <v>1110</v>
      </c>
      <c r="L18" t="s">
        <v>10</v>
      </c>
    </row>
    <row r="19" spans="2:4" ht="15.75">
      <c r="B19" t="s">
        <v>101</v>
      </c>
      <c r="C19" t="s">
        <v>104</v>
      </c>
      <c r="D19">
        <v>14</v>
      </c>
    </row>
    <row r="20" spans="1:12" ht="15.75">
      <c r="A20" s="2">
        <v>41099</v>
      </c>
      <c r="B20" t="s">
        <v>3</v>
      </c>
      <c r="C20" t="s">
        <v>116</v>
      </c>
      <c r="D20">
        <v>15</v>
      </c>
      <c r="I20" s="12">
        <v>0.3520833333333333</v>
      </c>
      <c r="J20" s="12">
        <v>0.3645833333333333</v>
      </c>
      <c r="L20" t="s">
        <v>14</v>
      </c>
    </row>
    <row r="21" spans="2:12" ht="15.75">
      <c r="B21" t="s">
        <v>101</v>
      </c>
      <c r="C21" t="s">
        <v>117</v>
      </c>
      <c r="D21">
        <v>16</v>
      </c>
      <c r="E21">
        <v>1</v>
      </c>
      <c r="I21" s="12">
        <v>0.3645833333333333</v>
      </c>
      <c r="J21" s="12"/>
      <c r="L21" t="s">
        <v>65</v>
      </c>
    </row>
    <row r="22" spans="2:12" ht="15.75">
      <c r="B22" t="s">
        <v>13</v>
      </c>
      <c r="C22" t="s">
        <v>117</v>
      </c>
      <c r="D22">
        <v>17</v>
      </c>
      <c r="E22">
        <v>2</v>
      </c>
      <c r="L22" t="s">
        <v>14</v>
      </c>
    </row>
    <row r="23" spans="2:12" ht="15.75">
      <c r="B23" t="s">
        <v>11</v>
      </c>
      <c r="C23" t="s">
        <v>117</v>
      </c>
      <c r="D23">
        <v>18</v>
      </c>
      <c r="E23">
        <v>3</v>
      </c>
      <c r="J23" s="12">
        <v>0.3958333333333333</v>
      </c>
      <c r="L23" t="s">
        <v>14</v>
      </c>
    </row>
    <row r="24" spans="2:12" ht="15.75">
      <c r="B24" t="s">
        <v>12</v>
      </c>
      <c r="C24" t="s">
        <v>118</v>
      </c>
      <c r="D24">
        <v>19</v>
      </c>
      <c r="I24" s="12">
        <v>0.3958333333333333</v>
      </c>
      <c r="J24" s="12">
        <v>0.4166666666666667</v>
      </c>
      <c r="L24" t="s">
        <v>14</v>
      </c>
    </row>
    <row r="25" spans="1:4" ht="15.75">
      <c r="A25" s="2">
        <v>41100</v>
      </c>
      <c r="B25" t="s">
        <v>3</v>
      </c>
      <c r="C25" t="s">
        <v>130</v>
      </c>
      <c r="D25">
        <v>20</v>
      </c>
    </row>
    <row r="26" spans="2:4" ht="15.75">
      <c r="B26" t="s">
        <v>101</v>
      </c>
      <c r="C26" t="s">
        <v>131</v>
      </c>
      <c r="D26">
        <v>21</v>
      </c>
    </row>
    <row r="27" spans="2:4" ht="15.75">
      <c r="B27" t="s">
        <v>13</v>
      </c>
      <c r="C27" t="s">
        <v>132</v>
      </c>
      <c r="D27">
        <v>22</v>
      </c>
    </row>
    <row r="28" spans="2:4" ht="15.75">
      <c r="B28" t="s">
        <v>11</v>
      </c>
      <c r="C28" t="s">
        <v>133</v>
      </c>
      <c r="D28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79">
      <selection activeCell="B40" sqref="B40:B44"/>
    </sheetView>
  </sheetViews>
  <sheetFormatPr defaultColWidth="11.00390625" defaultRowHeight="15.75"/>
  <cols>
    <col min="1" max="1" width="28.125" style="0" bestFit="1" customWidth="1"/>
  </cols>
  <sheetData>
    <row r="1" spans="1:3" ht="15.75">
      <c r="A1" s="22" t="s">
        <v>51</v>
      </c>
      <c r="B1" s="1"/>
      <c r="C1" s="1"/>
    </row>
    <row r="2" spans="1:3" ht="15.75">
      <c r="A2" s="23" t="s">
        <v>125</v>
      </c>
      <c r="B2" s="3" t="s">
        <v>75</v>
      </c>
      <c r="C2" s="3"/>
    </row>
    <row r="3" spans="1:3" ht="15.75">
      <c r="A3" s="23" t="s">
        <v>126</v>
      </c>
      <c r="B3" s="3" t="s">
        <v>75</v>
      </c>
      <c r="C3" s="3"/>
    </row>
    <row r="4" spans="1:2" ht="15.75">
      <c r="A4" s="13" t="s">
        <v>67</v>
      </c>
      <c r="B4" t="s">
        <v>75</v>
      </c>
    </row>
    <row r="5" spans="1:2" ht="15.75">
      <c r="A5" s="13" t="s">
        <v>23</v>
      </c>
      <c r="B5" t="s">
        <v>75</v>
      </c>
    </row>
    <row r="6" spans="1:2" ht="15.75">
      <c r="A6" s="13" t="s">
        <v>150</v>
      </c>
      <c r="B6" t="s">
        <v>75</v>
      </c>
    </row>
    <row r="7" spans="1:2" ht="15.75">
      <c r="A7" s="13" t="s">
        <v>127</v>
      </c>
      <c r="B7" t="s">
        <v>75</v>
      </c>
    </row>
    <row r="8" spans="1:2" ht="15.75">
      <c r="A8" s="13" t="s">
        <v>128</v>
      </c>
      <c r="B8" t="s">
        <v>75</v>
      </c>
    </row>
    <row r="9" spans="1:2" ht="15.75">
      <c r="A9" s="14" t="s">
        <v>22</v>
      </c>
      <c r="B9" t="s">
        <v>75</v>
      </c>
    </row>
    <row r="10" spans="1:2" ht="15.75">
      <c r="A10" s="13" t="s">
        <v>53</v>
      </c>
      <c r="B10" t="s">
        <v>75</v>
      </c>
    </row>
    <row r="11" spans="1:2" ht="15.75">
      <c r="A11" s="13" t="s">
        <v>54</v>
      </c>
      <c r="B11" t="s">
        <v>75</v>
      </c>
    </row>
    <row r="12" spans="1:2" ht="15.75">
      <c r="A12" s="13" t="s">
        <v>26</v>
      </c>
      <c r="B12" t="s">
        <v>75</v>
      </c>
    </row>
    <row r="13" spans="1:2" ht="15.75">
      <c r="A13" s="13" t="s">
        <v>68</v>
      </c>
      <c r="B13" t="s">
        <v>75</v>
      </c>
    </row>
    <row r="14" spans="1:2" ht="15.75">
      <c r="A14" s="13" t="s">
        <v>149</v>
      </c>
      <c r="B14" t="s">
        <v>75</v>
      </c>
    </row>
    <row r="15" spans="1:2" ht="15.75">
      <c r="A15" s="13" t="s">
        <v>21</v>
      </c>
      <c r="B15" t="s">
        <v>75</v>
      </c>
    </row>
    <row r="16" spans="1:2" ht="15.75">
      <c r="A16" s="13" t="s">
        <v>25</v>
      </c>
      <c r="B16" t="s">
        <v>75</v>
      </c>
    </row>
    <row r="17" spans="1:2" ht="15.75">
      <c r="A17" s="13" t="s">
        <v>108</v>
      </c>
      <c r="B17" t="s">
        <v>75</v>
      </c>
    </row>
    <row r="18" spans="1:2" ht="15.75">
      <c r="A18" s="13" t="s">
        <v>152</v>
      </c>
      <c r="B18" t="s">
        <v>75</v>
      </c>
    </row>
    <row r="19" spans="1:2" ht="15.75">
      <c r="A19" s="13" t="s">
        <v>52</v>
      </c>
      <c r="B19" t="s">
        <v>75</v>
      </c>
    </row>
    <row r="20" spans="1:2" ht="15.75">
      <c r="A20" s="13" t="s">
        <v>27</v>
      </c>
      <c r="B20" t="s">
        <v>75</v>
      </c>
    </row>
    <row r="21" spans="1:2" ht="15.75">
      <c r="A21" s="13" t="s">
        <v>28</v>
      </c>
      <c r="B21" t="s">
        <v>75</v>
      </c>
    </row>
    <row r="22" spans="1:2" ht="15.75">
      <c r="A22" s="15" t="s">
        <v>30</v>
      </c>
      <c r="B22" t="s">
        <v>74</v>
      </c>
    </row>
    <row r="23" spans="1:2" ht="15.75">
      <c r="A23" s="15" t="s">
        <v>153</v>
      </c>
      <c r="B23" t="s">
        <v>74</v>
      </c>
    </row>
    <row r="24" spans="1:2" ht="15.75">
      <c r="A24" s="15" t="s">
        <v>72</v>
      </c>
      <c r="B24" t="s">
        <v>74</v>
      </c>
    </row>
    <row r="25" spans="1:2" ht="15.75">
      <c r="A25" s="15" t="s">
        <v>29</v>
      </c>
      <c r="B25" t="s">
        <v>74</v>
      </c>
    </row>
    <row r="26" spans="1:2" ht="15.75">
      <c r="A26" s="17" t="s">
        <v>31</v>
      </c>
      <c r="B26" t="s">
        <v>76</v>
      </c>
    </row>
    <row r="27" spans="1:2" ht="15.75">
      <c r="A27" s="17" t="s">
        <v>33</v>
      </c>
      <c r="B27" t="s">
        <v>76</v>
      </c>
    </row>
    <row r="28" spans="1:2" ht="15.75">
      <c r="A28" s="18" t="s">
        <v>55</v>
      </c>
      <c r="B28" s="6" t="s">
        <v>73</v>
      </c>
    </row>
    <row r="29" spans="1:2" ht="15.75">
      <c r="A29" s="19" t="s">
        <v>71</v>
      </c>
      <c r="B29" t="s">
        <v>73</v>
      </c>
    </row>
    <row r="30" spans="1:2" ht="15.75">
      <c r="A30" s="19" t="s">
        <v>70</v>
      </c>
      <c r="B30" t="s">
        <v>73</v>
      </c>
    </row>
    <row r="31" spans="1:2" ht="15.75">
      <c r="A31" s="19" t="s">
        <v>78</v>
      </c>
      <c r="B31" t="s">
        <v>73</v>
      </c>
    </row>
    <row r="32" spans="1:3" ht="15.75">
      <c r="A32" s="18" t="s">
        <v>107</v>
      </c>
      <c r="B32" t="s">
        <v>73</v>
      </c>
      <c r="C32" t="s">
        <v>115</v>
      </c>
    </row>
    <row r="33" spans="1:2" ht="15.75">
      <c r="A33" s="21" t="s">
        <v>148</v>
      </c>
      <c r="B33" t="s">
        <v>79</v>
      </c>
    </row>
    <row r="34" spans="1:2" ht="15.75">
      <c r="A34" s="20" t="s">
        <v>24</v>
      </c>
      <c r="B34" s="6" t="s">
        <v>79</v>
      </c>
    </row>
    <row r="35" spans="1:2" ht="15.75">
      <c r="A35" s="20" t="s">
        <v>147</v>
      </c>
      <c r="B35" t="s">
        <v>79</v>
      </c>
    </row>
    <row r="36" spans="1:2" ht="15.75">
      <c r="A36" s="21" t="s">
        <v>58</v>
      </c>
      <c r="B36" t="s">
        <v>79</v>
      </c>
    </row>
    <row r="37" spans="1:2" ht="15.75">
      <c r="A37" s="20" t="s">
        <v>154</v>
      </c>
      <c r="B37" s="6" t="s">
        <v>79</v>
      </c>
    </row>
    <row r="38" spans="1:2" ht="15.75">
      <c r="A38" s="33" t="s">
        <v>119</v>
      </c>
      <c r="B38" t="s">
        <v>80</v>
      </c>
    </row>
    <row r="39" spans="1:2" ht="15.75">
      <c r="A39" s="33" t="s">
        <v>20</v>
      </c>
      <c r="B39" t="s">
        <v>80</v>
      </c>
    </row>
    <row r="40" spans="1:2" ht="15.75">
      <c r="A40" s="16" t="s">
        <v>56</v>
      </c>
      <c r="B40" t="s">
        <v>121</v>
      </c>
    </row>
    <row r="41" spans="1:2" ht="15.75">
      <c r="A41" s="16" t="s">
        <v>59</v>
      </c>
      <c r="B41" t="s">
        <v>121</v>
      </c>
    </row>
    <row r="42" spans="1:2" ht="15.75">
      <c r="A42" s="16" t="s">
        <v>19</v>
      </c>
      <c r="B42" t="s">
        <v>121</v>
      </c>
    </row>
    <row r="43" spans="1:2" ht="15.75">
      <c r="A43" s="16" t="s">
        <v>32</v>
      </c>
      <c r="B43" t="s">
        <v>121</v>
      </c>
    </row>
    <row r="44" spans="1:2" ht="15.75">
      <c r="A44" s="16" t="s">
        <v>57</v>
      </c>
      <c r="B44" t="s">
        <v>121</v>
      </c>
    </row>
    <row r="45" spans="1:2" ht="15.75">
      <c r="A45" s="34" t="s">
        <v>114</v>
      </c>
      <c r="B45" t="s">
        <v>155</v>
      </c>
    </row>
    <row r="46" spans="1:3" ht="15.75">
      <c r="A46" s="34" t="s">
        <v>69</v>
      </c>
      <c r="B46" t="s">
        <v>155</v>
      </c>
      <c r="C46" t="s">
        <v>115</v>
      </c>
    </row>
    <row r="47" spans="1:2" ht="15.75">
      <c r="A47" s="32" t="s">
        <v>41</v>
      </c>
      <c r="B47" t="s">
        <v>145</v>
      </c>
    </row>
    <row r="48" spans="1:2" ht="15.75">
      <c r="A48" s="32" t="s">
        <v>35</v>
      </c>
      <c r="B48" t="s">
        <v>145</v>
      </c>
    </row>
    <row r="49" spans="1:2" ht="15.75">
      <c r="A49" s="32" t="s">
        <v>124</v>
      </c>
      <c r="B49" t="s">
        <v>145</v>
      </c>
    </row>
    <row r="50" spans="1:2" ht="15.75">
      <c r="A50" s="32" t="s">
        <v>36</v>
      </c>
      <c r="B50" t="s">
        <v>145</v>
      </c>
    </row>
    <row r="51" spans="1:2" ht="15.75">
      <c r="A51" s="32" t="s">
        <v>34</v>
      </c>
      <c r="B51" t="s">
        <v>145</v>
      </c>
    </row>
    <row r="52" spans="1:2" ht="15.75">
      <c r="A52" s="32" t="s">
        <v>98</v>
      </c>
      <c r="B52" t="s">
        <v>145</v>
      </c>
    </row>
    <row r="53" spans="1:2" ht="15.75">
      <c r="A53" s="32" t="s">
        <v>49</v>
      </c>
      <c r="B53" t="s">
        <v>145</v>
      </c>
    </row>
    <row r="54" spans="1:2" ht="15.75">
      <c r="A54" s="32" t="s">
        <v>140</v>
      </c>
      <c r="B54" t="s">
        <v>145</v>
      </c>
    </row>
    <row r="55" spans="1:2" ht="15.75">
      <c r="A55" s="32" t="s">
        <v>39</v>
      </c>
      <c r="B55" t="s">
        <v>145</v>
      </c>
    </row>
    <row r="56" spans="1:2" ht="15.75">
      <c r="A56" s="32" t="s">
        <v>120</v>
      </c>
      <c r="B56" t="s">
        <v>145</v>
      </c>
    </row>
    <row r="57" spans="1:2" ht="15.75">
      <c r="A57" s="32" t="s">
        <v>60</v>
      </c>
      <c r="B57" t="s">
        <v>145</v>
      </c>
    </row>
    <row r="58" spans="1:2" ht="15.75">
      <c r="A58" s="32" t="s">
        <v>38</v>
      </c>
      <c r="B58" t="s">
        <v>145</v>
      </c>
    </row>
    <row r="59" spans="1:2" ht="15.75">
      <c r="A59" s="32" t="s">
        <v>40</v>
      </c>
      <c r="B59" t="s">
        <v>145</v>
      </c>
    </row>
    <row r="60" spans="1:2" ht="15.75">
      <c r="A60" s="32" t="s">
        <v>92</v>
      </c>
      <c r="B60" t="s">
        <v>145</v>
      </c>
    </row>
    <row r="61" spans="1:2" ht="15.75">
      <c r="A61" s="32" t="s">
        <v>136</v>
      </c>
      <c r="B61" t="s">
        <v>145</v>
      </c>
    </row>
    <row r="62" spans="1:2" ht="15.75">
      <c r="A62" s="32" t="s">
        <v>42</v>
      </c>
      <c r="B62" t="s">
        <v>145</v>
      </c>
    </row>
    <row r="63" spans="1:2" ht="15.75">
      <c r="A63" s="32" t="s">
        <v>43</v>
      </c>
      <c r="B63" t="s">
        <v>145</v>
      </c>
    </row>
    <row r="64" spans="1:2" ht="15.75">
      <c r="A64" s="32" t="s">
        <v>111</v>
      </c>
      <c r="B64" t="s">
        <v>145</v>
      </c>
    </row>
    <row r="65" spans="1:2" ht="15.75">
      <c r="A65" s="32" t="s">
        <v>97</v>
      </c>
      <c r="B65" t="s">
        <v>145</v>
      </c>
    </row>
    <row r="66" spans="1:2" ht="15.75">
      <c r="A66" s="32" t="s">
        <v>47</v>
      </c>
      <c r="B66" t="s">
        <v>145</v>
      </c>
    </row>
    <row r="67" spans="1:2" ht="15.75">
      <c r="A67" s="32" t="s">
        <v>110</v>
      </c>
      <c r="B67" t="s">
        <v>145</v>
      </c>
    </row>
    <row r="68" spans="1:2" ht="15.75">
      <c r="A68" s="32" t="s">
        <v>137</v>
      </c>
      <c r="B68" t="s">
        <v>145</v>
      </c>
    </row>
    <row r="69" spans="1:2" ht="15.75">
      <c r="A69" s="32" t="s">
        <v>61</v>
      </c>
      <c r="B69" t="s">
        <v>145</v>
      </c>
    </row>
    <row r="70" spans="1:2" ht="15.75">
      <c r="A70" s="32" t="s">
        <v>113</v>
      </c>
      <c r="B70" t="s">
        <v>145</v>
      </c>
    </row>
    <row r="71" spans="1:2" ht="15.75">
      <c r="A71" s="32" t="s">
        <v>94</v>
      </c>
      <c r="B71" t="s">
        <v>145</v>
      </c>
    </row>
    <row r="72" spans="1:2" ht="15.75">
      <c r="A72" s="32" t="s">
        <v>109</v>
      </c>
      <c r="B72" t="s">
        <v>145</v>
      </c>
    </row>
    <row r="73" spans="1:2" ht="15.75">
      <c r="A73" s="32" t="s">
        <v>139</v>
      </c>
      <c r="B73" t="s">
        <v>145</v>
      </c>
    </row>
    <row r="74" spans="1:2" ht="15.75">
      <c r="A74" s="32" t="s">
        <v>48</v>
      </c>
      <c r="B74" t="s">
        <v>145</v>
      </c>
    </row>
    <row r="75" spans="1:2" ht="15.75">
      <c r="A75" s="32" t="s">
        <v>134</v>
      </c>
      <c r="B75" t="s">
        <v>145</v>
      </c>
    </row>
    <row r="76" spans="1:2" ht="15.75">
      <c r="A76" s="32" t="s">
        <v>112</v>
      </c>
      <c r="B76" t="s">
        <v>145</v>
      </c>
    </row>
    <row r="77" spans="1:2" ht="15.75">
      <c r="A77" s="32" t="s">
        <v>93</v>
      </c>
      <c r="B77" t="s">
        <v>145</v>
      </c>
    </row>
    <row r="78" spans="1:2" ht="15.75">
      <c r="A78" s="32" t="s">
        <v>46</v>
      </c>
      <c r="B78" t="s">
        <v>145</v>
      </c>
    </row>
    <row r="79" spans="1:2" ht="15.75">
      <c r="A79" s="32" t="s">
        <v>96</v>
      </c>
      <c r="B79" t="s">
        <v>145</v>
      </c>
    </row>
    <row r="80" spans="1:2" ht="15.75">
      <c r="A80" s="32" t="s">
        <v>95</v>
      </c>
      <c r="B80" t="s">
        <v>145</v>
      </c>
    </row>
    <row r="81" spans="1:2" ht="15.75">
      <c r="A81" s="32" t="s">
        <v>138</v>
      </c>
      <c r="B81" t="s">
        <v>145</v>
      </c>
    </row>
    <row r="82" spans="1:2" ht="15.75">
      <c r="A82" s="32" t="s">
        <v>44</v>
      </c>
      <c r="B82" t="s">
        <v>145</v>
      </c>
    </row>
    <row r="83" spans="1:2" ht="15.75">
      <c r="A83" s="32" t="s">
        <v>135</v>
      </c>
      <c r="B83" t="s">
        <v>145</v>
      </c>
    </row>
    <row r="84" spans="1:2" ht="15.75">
      <c r="A84" s="32" t="s">
        <v>45</v>
      </c>
      <c r="B84" t="s">
        <v>145</v>
      </c>
    </row>
    <row r="85" spans="1:2" ht="15.75">
      <c r="A85" s="32" t="s">
        <v>37</v>
      </c>
      <c r="B85" t="s">
        <v>145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V117"/>
  <sheetViews>
    <sheetView tabSelected="1" view="pageBreakPreview" zoomScaleNormal="75" zoomScaleSheetLayoutView="100" workbookViewId="0" topLeftCell="A84">
      <selection activeCell="C62" sqref="C62:C106"/>
    </sheetView>
  </sheetViews>
  <sheetFormatPr defaultColWidth="11.00390625" defaultRowHeight="15.75"/>
  <cols>
    <col min="2" max="2" width="3.50390625" style="0" bestFit="1" customWidth="1"/>
    <col min="3" max="3" width="29.125" style="0" customWidth="1"/>
    <col min="4" max="26" width="7.625" style="0" customWidth="1"/>
  </cols>
  <sheetData>
    <row r="8" spans="2:230" s="25" customFormat="1" ht="18" customHeight="1">
      <c r="B8" s="24"/>
      <c r="C8" s="215" t="s">
        <v>2</v>
      </c>
      <c r="D8" s="215" t="s">
        <v>15</v>
      </c>
      <c r="E8" s="244" t="s">
        <v>5</v>
      </c>
      <c r="F8" s="244"/>
      <c r="G8" s="244"/>
      <c r="H8" s="244"/>
      <c r="I8" s="244" t="s">
        <v>62</v>
      </c>
      <c r="J8" s="244"/>
      <c r="K8" s="244"/>
      <c r="L8" s="244"/>
      <c r="M8" s="215" t="s">
        <v>63</v>
      </c>
      <c r="N8" s="215" t="s">
        <v>81</v>
      </c>
      <c r="O8" s="215" t="s">
        <v>102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</row>
    <row r="9" spans="2:230" s="27" customFormat="1" ht="18" customHeight="1">
      <c r="B9" s="26"/>
      <c r="C9" s="216" t="s">
        <v>66</v>
      </c>
      <c r="D9" s="217" t="s">
        <v>162</v>
      </c>
      <c r="E9" s="218">
        <v>1</v>
      </c>
      <c r="F9" s="219">
        <v>2</v>
      </c>
      <c r="G9" s="219">
        <v>3</v>
      </c>
      <c r="H9" s="220">
        <v>4</v>
      </c>
      <c r="I9" s="218">
        <v>1</v>
      </c>
      <c r="J9" s="219">
        <v>2</v>
      </c>
      <c r="K9" s="219">
        <v>3</v>
      </c>
      <c r="L9" s="220">
        <v>4</v>
      </c>
      <c r="M9" s="216">
        <v>1</v>
      </c>
      <c r="N9" s="216">
        <v>1</v>
      </c>
      <c r="O9" s="216">
        <v>1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</row>
    <row r="10" spans="2:230" ht="18" customHeight="1">
      <c r="B10" s="229" t="s">
        <v>141</v>
      </c>
      <c r="C10" s="71" t="s">
        <v>151</v>
      </c>
      <c r="D10" s="36"/>
      <c r="E10" s="37"/>
      <c r="F10" s="38"/>
      <c r="G10" s="38"/>
      <c r="H10" s="39"/>
      <c r="I10" s="37"/>
      <c r="J10" s="38"/>
      <c r="K10" s="38"/>
      <c r="L10" s="39"/>
      <c r="M10" s="36"/>
      <c r="N10" s="36"/>
      <c r="O10" s="36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</row>
    <row r="11" spans="2:230" ht="18" customHeight="1">
      <c r="B11" s="229"/>
      <c r="C11" s="72" t="s">
        <v>126</v>
      </c>
      <c r="D11" s="40"/>
      <c r="E11" s="41"/>
      <c r="F11" s="42"/>
      <c r="G11" s="42"/>
      <c r="H11" s="43"/>
      <c r="I11" s="41"/>
      <c r="J11" s="42"/>
      <c r="K11" s="42"/>
      <c r="L11" s="43"/>
      <c r="M11" s="40"/>
      <c r="N11" s="40"/>
      <c r="O11" s="40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</row>
    <row r="12" spans="2:15" ht="18" customHeight="1">
      <c r="B12" s="229"/>
      <c r="C12" s="73" t="s">
        <v>67</v>
      </c>
      <c r="D12" s="40"/>
      <c r="E12" s="41"/>
      <c r="F12" s="42" t="s">
        <v>122</v>
      </c>
      <c r="G12" s="42"/>
      <c r="H12" s="43"/>
      <c r="I12" s="41"/>
      <c r="J12" s="42" t="s">
        <v>62</v>
      </c>
      <c r="K12" s="42" t="s">
        <v>122</v>
      </c>
      <c r="L12" s="43" t="s">
        <v>62</v>
      </c>
      <c r="M12" s="40" t="s">
        <v>122</v>
      </c>
      <c r="N12" s="40" t="s">
        <v>122</v>
      </c>
      <c r="O12" s="40" t="s">
        <v>122</v>
      </c>
    </row>
    <row r="13" spans="2:15" ht="18" customHeight="1">
      <c r="B13" s="229"/>
      <c r="C13" s="73" t="s">
        <v>23</v>
      </c>
      <c r="D13" s="40"/>
      <c r="E13" s="41"/>
      <c r="F13" s="42"/>
      <c r="G13" s="42"/>
      <c r="H13" s="43"/>
      <c r="I13" s="41" t="s">
        <v>122</v>
      </c>
      <c r="J13" s="42" t="s">
        <v>122</v>
      </c>
      <c r="K13" s="42"/>
      <c r="L13" s="43"/>
      <c r="M13" s="40"/>
      <c r="N13" s="40" t="s">
        <v>122</v>
      </c>
      <c r="O13" s="40"/>
    </row>
    <row r="14" spans="2:15" ht="18" customHeight="1">
      <c r="B14" s="229"/>
      <c r="C14" s="72" t="s">
        <v>150</v>
      </c>
      <c r="D14" s="40"/>
      <c r="E14" s="41"/>
      <c r="F14" s="42"/>
      <c r="G14" s="42"/>
      <c r="H14" s="43"/>
      <c r="I14" s="41" t="s">
        <v>122</v>
      </c>
      <c r="J14" s="42" t="s">
        <v>122</v>
      </c>
      <c r="K14" s="42" t="s">
        <v>122</v>
      </c>
      <c r="L14" s="43" t="s">
        <v>122</v>
      </c>
      <c r="M14" s="40" t="s">
        <v>122</v>
      </c>
      <c r="N14" s="40"/>
      <c r="O14" s="40"/>
    </row>
    <row r="15" spans="2:15" ht="18" customHeight="1">
      <c r="B15" s="229"/>
      <c r="C15" s="72" t="s">
        <v>127</v>
      </c>
      <c r="D15" s="40"/>
      <c r="E15" s="41"/>
      <c r="F15" s="42"/>
      <c r="G15" s="42"/>
      <c r="H15" s="43"/>
      <c r="I15" s="41" t="s">
        <v>122</v>
      </c>
      <c r="J15" s="42" t="s">
        <v>122</v>
      </c>
      <c r="K15" s="42" t="s">
        <v>62</v>
      </c>
      <c r="L15" s="43" t="s">
        <v>62</v>
      </c>
      <c r="M15" s="40"/>
      <c r="N15" s="40"/>
      <c r="O15" s="40"/>
    </row>
    <row r="16" spans="2:15" ht="18" customHeight="1">
      <c r="B16" s="229"/>
      <c r="C16" s="72" t="s">
        <v>128</v>
      </c>
      <c r="D16" s="40"/>
      <c r="E16" s="41"/>
      <c r="F16" s="42"/>
      <c r="G16" s="42"/>
      <c r="H16" s="43"/>
      <c r="I16" s="41" t="s">
        <v>122</v>
      </c>
      <c r="J16" s="42" t="s">
        <v>122</v>
      </c>
      <c r="K16" s="42" t="s">
        <v>122</v>
      </c>
      <c r="L16" s="43" t="s">
        <v>122</v>
      </c>
      <c r="M16" s="40" t="s">
        <v>122</v>
      </c>
      <c r="N16" s="40" t="s">
        <v>122</v>
      </c>
      <c r="O16" s="40" t="s">
        <v>122</v>
      </c>
    </row>
    <row r="17" spans="2:15" ht="18" customHeight="1">
      <c r="B17" s="229"/>
      <c r="C17" s="73" t="s">
        <v>22</v>
      </c>
      <c r="D17" s="40" t="s">
        <v>122</v>
      </c>
      <c r="E17" s="41"/>
      <c r="F17" s="42" t="s">
        <v>122</v>
      </c>
      <c r="G17" s="42"/>
      <c r="H17" s="43" t="s">
        <v>122</v>
      </c>
      <c r="I17" s="44" t="s">
        <v>15</v>
      </c>
      <c r="J17" s="45" t="s">
        <v>15</v>
      </c>
      <c r="K17" s="42" t="s">
        <v>122</v>
      </c>
      <c r="L17" s="43" t="s">
        <v>122</v>
      </c>
      <c r="M17" s="40"/>
      <c r="N17" s="40" t="s">
        <v>62</v>
      </c>
      <c r="O17" s="40" t="s">
        <v>62</v>
      </c>
    </row>
    <row r="18" spans="2:15" ht="18" customHeight="1">
      <c r="B18" s="229"/>
      <c r="C18" s="73" t="s">
        <v>190</v>
      </c>
      <c r="D18" s="40" t="s">
        <v>122</v>
      </c>
      <c r="E18" s="41"/>
      <c r="F18" s="42"/>
      <c r="G18" s="42" t="s">
        <v>15</v>
      </c>
      <c r="H18" s="43"/>
      <c r="I18" s="41" t="s">
        <v>15</v>
      </c>
      <c r="J18" s="42" t="s">
        <v>15</v>
      </c>
      <c r="K18" s="42" t="s">
        <v>15</v>
      </c>
      <c r="L18" s="43" t="s">
        <v>122</v>
      </c>
      <c r="M18" s="40" t="s">
        <v>122</v>
      </c>
      <c r="N18" s="40" t="s">
        <v>15</v>
      </c>
      <c r="O18" s="40" t="s">
        <v>15</v>
      </c>
    </row>
    <row r="19" spans="2:15" ht="18" customHeight="1">
      <c r="B19" s="229"/>
      <c r="C19" s="73" t="s">
        <v>54</v>
      </c>
      <c r="D19" s="40"/>
      <c r="E19" s="41"/>
      <c r="F19" s="42"/>
      <c r="G19" s="42"/>
      <c r="H19" s="43"/>
      <c r="I19" s="41" t="s">
        <v>122</v>
      </c>
      <c r="J19" s="42" t="s">
        <v>122</v>
      </c>
      <c r="K19" s="42"/>
      <c r="L19" s="43" t="s">
        <v>122</v>
      </c>
      <c r="M19" s="40"/>
      <c r="N19" s="40"/>
      <c r="O19" s="40"/>
    </row>
    <row r="20" spans="2:15" ht="18" customHeight="1">
      <c r="B20" s="229"/>
      <c r="C20" s="73" t="s">
        <v>201</v>
      </c>
      <c r="D20" s="40"/>
      <c r="E20" s="41"/>
      <c r="F20" s="42" t="s">
        <v>122</v>
      </c>
      <c r="G20" s="42"/>
      <c r="H20" s="43"/>
      <c r="I20" s="41" t="s">
        <v>15</v>
      </c>
      <c r="J20" s="42"/>
      <c r="K20" s="42" t="s">
        <v>62</v>
      </c>
      <c r="L20" s="43" t="s">
        <v>122</v>
      </c>
      <c r="M20" s="40"/>
      <c r="N20" s="40" t="s">
        <v>62</v>
      </c>
      <c r="O20" s="40" t="s">
        <v>62</v>
      </c>
    </row>
    <row r="21" spans="2:15" ht="18" customHeight="1">
      <c r="B21" s="229"/>
      <c r="C21" s="73" t="s">
        <v>68</v>
      </c>
      <c r="D21" s="40"/>
      <c r="E21" s="41"/>
      <c r="F21" s="42"/>
      <c r="G21" s="42"/>
      <c r="H21" s="43"/>
      <c r="I21" s="41" t="s">
        <v>15</v>
      </c>
      <c r="J21" s="42" t="s">
        <v>15</v>
      </c>
      <c r="K21" s="42" t="s">
        <v>122</v>
      </c>
      <c r="L21" s="43" t="s">
        <v>15</v>
      </c>
      <c r="M21" s="40" t="s">
        <v>122</v>
      </c>
      <c r="N21" s="40" t="s">
        <v>122</v>
      </c>
      <c r="O21" s="40" t="s">
        <v>15</v>
      </c>
    </row>
    <row r="22" spans="2:15" ht="18" customHeight="1">
      <c r="B22" s="229"/>
      <c r="C22" s="73" t="s">
        <v>149</v>
      </c>
      <c r="D22" s="40" t="s">
        <v>15</v>
      </c>
      <c r="E22" s="41"/>
      <c r="F22" s="42"/>
      <c r="G22" s="42"/>
      <c r="H22" s="43" t="s">
        <v>15</v>
      </c>
      <c r="I22" s="41" t="s">
        <v>15</v>
      </c>
      <c r="J22" s="42" t="s">
        <v>15</v>
      </c>
      <c r="K22" s="42" t="s">
        <v>122</v>
      </c>
      <c r="L22" s="43" t="s">
        <v>15</v>
      </c>
      <c r="M22" s="40" t="s">
        <v>122</v>
      </c>
      <c r="N22" s="40" t="s">
        <v>122</v>
      </c>
      <c r="O22" s="40" t="s">
        <v>62</v>
      </c>
    </row>
    <row r="23" spans="2:15" ht="18" customHeight="1">
      <c r="B23" s="229"/>
      <c r="C23" s="73" t="s">
        <v>21</v>
      </c>
      <c r="D23" s="40" t="s">
        <v>15</v>
      </c>
      <c r="E23" s="41"/>
      <c r="F23" s="42"/>
      <c r="G23" s="42"/>
      <c r="H23" s="43" t="s">
        <v>15</v>
      </c>
      <c r="I23" s="41" t="s">
        <v>15</v>
      </c>
      <c r="J23" s="42" t="s">
        <v>15</v>
      </c>
      <c r="K23" s="42" t="s">
        <v>122</v>
      </c>
      <c r="L23" s="43" t="s">
        <v>122</v>
      </c>
      <c r="M23" s="40"/>
      <c r="N23" s="40" t="s">
        <v>122</v>
      </c>
      <c r="O23" s="40" t="s">
        <v>122</v>
      </c>
    </row>
    <row r="24" spans="2:15" ht="18" customHeight="1">
      <c r="B24" s="229"/>
      <c r="C24" s="73" t="s">
        <v>191</v>
      </c>
      <c r="D24" s="40" t="s">
        <v>15</v>
      </c>
      <c r="E24" s="41"/>
      <c r="F24" s="42"/>
      <c r="G24" s="42" t="s">
        <v>15</v>
      </c>
      <c r="H24" s="43"/>
      <c r="I24" s="41" t="s">
        <v>15</v>
      </c>
      <c r="J24" s="42" t="s">
        <v>15</v>
      </c>
      <c r="K24" s="42" t="s">
        <v>122</v>
      </c>
      <c r="L24" s="43" t="s">
        <v>15</v>
      </c>
      <c r="M24" s="40"/>
      <c r="N24" s="40" t="s">
        <v>15</v>
      </c>
      <c r="O24" s="40" t="s">
        <v>62</v>
      </c>
    </row>
    <row r="25" spans="2:15" ht="18" customHeight="1">
      <c r="B25" s="229"/>
      <c r="C25" s="73" t="s">
        <v>108</v>
      </c>
      <c r="D25" s="40"/>
      <c r="E25" s="41"/>
      <c r="F25" s="42" t="s">
        <v>15</v>
      </c>
      <c r="G25" s="42" t="s">
        <v>15</v>
      </c>
      <c r="H25" s="43"/>
      <c r="I25" s="41" t="s">
        <v>15</v>
      </c>
      <c r="J25" s="42" t="s">
        <v>15</v>
      </c>
      <c r="K25" s="42" t="s">
        <v>62</v>
      </c>
      <c r="L25" s="43" t="s">
        <v>15</v>
      </c>
      <c r="M25" s="40" t="s">
        <v>15</v>
      </c>
      <c r="N25" s="40" t="s">
        <v>15</v>
      </c>
      <c r="O25" s="40" t="s">
        <v>15</v>
      </c>
    </row>
    <row r="26" spans="2:15" ht="18" customHeight="1">
      <c r="B26" s="229"/>
      <c r="C26" s="73" t="s">
        <v>129</v>
      </c>
      <c r="D26" s="40"/>
      <c r="E26" s="41"/>
      <c r="F26" s="42"/>
      <c r="G26" s="42"/>
      <c r="H26" s="43"/>
      <c r="I26" s="41" t="s">
        <v>62</v>
      </c>
      <c r="J26" s="42" t="s">
        <v>62</v>
      </c>
      <c r="K26" s="42" t="s">
        <v>62</v>
      </c>
      <c r="L26" s="43" t="s">
        <v>62</v>
      </c>
      <c r="M26" s="40"/>
      <c r="N26" s="40"/>
      <c r="O26" s="40"/>
    </row>
    <row r="27" spans="2:15" ht="18" customHeight="1">
      <c r="B27" s="229"/>
      <c r="C27" s="73" t="s">
        <v>52</v>
      </c>
      <c r="D27" s="40"/>
      <c r="E27" s="41"/>
      <c r="F27" s="42"/>
      <c r="G27" s="42"/>
      <c r="H27" s="43"/>
      <c r="I27" s="41" t="s">
        <v>122</v>
      </c>
      <c r="J27" s="42" t="s">
        <v>122</v>
      </c>
      <c r="K27" s="42" t="s">
        <v>15</v>
      </c>
      <c r="L27" s="43" t="s">
        <v>15</v>
      </c>
      <c r="M27" s="40"/>
      <c r="N27" s="40" t="s">
        <v>62</v>
      </c>
      <c r="O27" s="40" t="s">
        <v>62</v>
      </c>
    </row>
    <row r="28" spans="2:15" ht="18" customHeight="1">
      <c r="B28" s="229"/>
      <c r="C28" s="73" t="s">
        <v>183</v>
      </c>
      <c r="D28" s="40" t="s">
        <v>122</v>
      </c>
      <c r="E28" s="41"/>
      <c r="F28" s="42"/>
      <c r="G28" s="42"/>
      <c r="H28" s="43"/>
      <c r="I28" s="41" t="s">
        <v>122</v>
      </c>
      <c r="J28" s="42" t="s">
        <v>122</v>
      </c>
      <c r="K28" s="42"/>
      <c r="L28" s="43" t="s">
        <v>122</v>
      </c>
      <c r="M28" s="40"/>
      <c r="N28" s="40" t="s">
        <v>62</v>
      </c>
      <c r="O28" s="40" t="s">
        <v>62</v>
      </c>
    </row>
    <row r="29" spans="2:15" ht="18" customHeight="1">
      <c r="B29" s="229"/>
      <c r="C29" s="74" t="s">
        <v>192</v>
      </c>
      <c r="D29" s="36" t="s">
        <v>122</v>
      </c>
      <c r="E29" s="37"/>
      <c r="F29" s="38"/>
      <c r="G29" s="38"/>
      <c r="H29" s="39"/>
      <c r="I29" s="37" t="s">
        <v>15</v>
      </c>
      <c r="J29" s="38" t="s">
        <v>15</v>
      </c>
      <c r="K29" s="38"/>
      <c r="L29" s="39" t="s">
        <v>122</v>
      </c>
      <c r="M29" s="36"/>
      <c r="N29" s="36"/>
      <c r="O29" s="36" t="s">
        <v>15</v>
      </c>
    </row>
    <row r="30" spans="2:15" ht="18" customHeight="1">
      <c r="B30" s="230" t="s">
        <v>156</v>
      </c>
      <c r="C30" s="75" t="s">
        <v>200</v>
      </c>
      <c r="D30" s="46"/>
      <c r="E30" s="47" t="s">
        <v>122</v>
      </c>
      <c r="F30" s="48"/>
      <c r="G30" s="48"/>
      <c r="H30" s="49"/>
      <c r="I30" s="47" t="s">
        <v>122</v>
      </c>
      <c r="J30" s="48" t="s">
        <v>62</v>
      </c>
      <c r="K30" s="48" t="s">
        <v>15</v>
      </c>
      <c r="L30" s="49" t="s">
        <v>122</v>
      </c>
      <c r="M30" s="46"/>
      <c r="N30" s="46" t="s">
        <v>122</v>
      </c>
      <c r="O30" s="46" t="s">
        <v>15</v>
      </c>
    </row>
    <row r="31" spans="2:15" ht="18" customHeight="1">
      <c r="B31" s="231"/>
      <c r="C31" s="76" t="s">
        <v>153</v>
      </c>
      <c r="D31" s="40" t="s">
        <v>122</v>
      </c>
      <c r="E31" s="41" t="s">
        <v>122</v>
      </c>
      <c r="F31" s="42"/>
      <c r="G31" s="42"/>
      <c r="H31" s="43" t="s">
        <v>15</v>
      </c>
      <c r="I31" s="41" t="s">
        <v>122</v>
      </c>
      <c r="J31" s="42" t="s">
        <v>122</v>
      </c>
      <c r="K31" s="42" t="s">
        <v>122</v>
      </c>
      <c r="L31" s="43" t="s">
        <v>122</v>
      </c>
      <c r="M31" s="40"/>
      <c r="N31" s="40" t="s">
        <v>62</v>
      </c>
      <c r="O31" s="40" t="s">
        <v>122</v>
      </c>
    </row>
    <row r="32" spans="2:15" ht="18" customHeight="1">
      <c r="B32" s="231"/>
      <c r="C32" s="76" t="s">
        <v>72</v>
      </c>
      <c r="D32" s="40"/>
      <c r="E32" s="41" t="s">
        <v>122</v>
      </c>
      <c r="F32" s="42"/>
      <c r="G32" s="42" t="s">
        <v>122</v>
      </c>
      <c r="H32" s="43" t="s">
        <v>122</v>
      </c>
      <c r="I32" s="41"/>
      <c r="J32" s="42" t="s">
        <v>15</v>
      </c>
      <c r="K32" s="42" t="s">
        <v>122</v>
      </c>
      <c r="L32" s="43" t="s">
        <v>15</v>
      </c>
      <c r="M32" s="40"/>
      <c r="N32" s="40" t="s">
        <v>62</v>
      </c>
      <c r="O32" s="40" t="s">
        <v>62</v>
      </c>
    </row>
    <row r="33" spans="2:15" ht="18" customHeight="1">
      <c r="B33" s="232"/>
      <c r="C33" s="77" t="s">
        <v>193</v>
      </c>
      <c r="D33" s="50" t="s">
        <v>15</v>
      </c>
      <c r="E33" s="51"/>
      <c r="F33" s="52"/>
      <c r="G33" s="52"/>
      <c r="H33" s="53" t="s">
        <v>122</v>
      </c>
      <c r="I33" s="54" t="s">
        <v>15</v>
      </c>
      <c r="J33" s="55" t="s">
        <v>15</v>
      </c>
      <c r="K33" s="52" t="s">
        <v>62</v>
      </c>
      <c r="L33" s="53" t="s">
        <v>15</v>
      </c>
      <c r="M33" s="50"/>
      <c r="N33" s="50" t="s">
        <v>15</v>
      </c>
      <c r="O33" s="50" t="s">
        <v>15</v>
      </c>
    </row>
    <row r="34" spans="2:15" ht="19.5" customHeight="1">
      <c r="B34" s="245" t="s">
        <v>161</v>
      </c>
      <c r="C34" s="78" t="s">
        <v>31</v>
      </c>
      <c r="D34" s="36"/>
      <c r="E34" s="37" t="s">
        <v>62</v>
      </c>
      <c r="F34" s="38" t="s">
        <v>62</v>
      </c>
      <c r="G34" s="38" t="s">
        <v>62</v>
      </c>
      <c r="H34" s="39" t="s">
        <v>62</v>
      </c>
      <c r="I34" s="56" t="s">
        <v>122</v>
      </c>
      <c r="J34" s="57" t="s">
        <v>122</v>
      </c>
      <c r="K34" s="38"/>
      <c r="L34" s="39" t="s">
        <v>122</v>
      </c>
      <c r="M34" s="36"/>
      <c r="N34" s="36"/>
      <c r="O34" s="36"/>
    </row>
    <row r="35" spans="2:15" ht="18" customHeight="1">
      <c r="B35" s="245"/>
      <c r="C35" s="79" t="s">
        <v>33</v>
      </c>
      <c r="D35" s="58"/>
      <c r="E35" s="59" t="s">
        <v>122</v>
      </c>
      <c r="F35" s="60"/>
      <c r="G35" s="60" t="s">
        <v>122</v>
      </c>
      <c r="H35" s="61"/>
      <c r="I35" s="59" t="s">
        <v>15</v>
      </c>
      <c r="J35" s="60" t="s">
        <v>62</v>
      </c>
      <c r="K35" s="60"/>
      <c r="L35" s="61" t="s">
        <v>122</v>
      </c>
      <c r="M35" s="58"/>
      <c r="N35" s="58" t="s">
        <v>122</v>
      </c>
      <c r="O35" s="58"/>
    </row>
    <row r="36" spans="2:15" ht="18" customHeight="1">
      <c r="B36" s="235" t="s">
        <v>157</v>
      </c>
      <c r="C36" s="80" t="s">
        <v>194</v>
      </c>
      <c r="D36" s="46"/>
      <c r="E36" s="47" t="s">
        <v>62</v>
      </c>
      <c r="F36" s="48" t="s">
        <v>122</v>
      </c>
      <c r="G36" s="48" t="s">
        <v>62</v>
      </c>
      <c r="H36" s="49" t="s">
        <v>62</v>
      </c>
      <c r="I36" s="47" t="s">
        <v>15</v>
      </c>
      <c r="J36" s="48" t="s">
        <v>15</v>
      </c>
      <c r="K36" s="48" t="s">
        <v>122</v>
      </c>
      <c r="L36" s="49" t="s">
        <v>15</v>
      </c>
      <c r="M36" s="46"/>
      <c r="N36" s="46" t="s">
        <v>122</v>
      </c>
      <c r="O36" s="46" t="s">
        <v>15</v>
      </c>
    </row>
    <row r="37" spans="2:15" ht="18" customHeight="1">
      <c r="B37" s="236"/>
      <c r="C37" s="81" t="s">
        <v>195</v>
      </c>
      <c r="D37" s="40"/>
      <c r="E37" s="41"/>
      <c r="F37" s="42"/>
      <c r="G37" s="42"/>
      <c r="H37" s="43"/>
      <c r="I37" s="41"/>
      <c r="J37" s="42" t="s">
        <v>15</v>
      </c>
      <c r="K37" s="42"/>
      <c r="L37" s="43" t="s">
        <v>15</v>
      </c>
      <c r="M37" s="40" t="s">
        <v>15</v>
      </c>
      <c r="N37" s="40" t="s">
        <v>15</v>
      </c>
      <c r="O37" s="40" t="s">
        <v>122</v>
      </c>
    </row>
    <row r="38" spans="2:15" ht="18" customHeight="1">
      <c r="B38" s="236"/>
      <c r="C38" s="81" t="s">
        <v>70</v>
      </c>
      <c r="D38" s="40"/>
      <c r="E38" s="41"/>
      <c r="F38" s="42"/>
      <c r="G38" s="42"/>
      <c r="H38" s="43"/>
      <c r="I38" s="41"/>
      <c r="J38" s="42" t="s">
        <v>122</v>
      </c>
      <c r="K38" s="42"/>
      <c r="L38" s="43" t="s">
        <v>15</v>
      </c>
      <c r="M38" s="40"/>
      <c r="N38" s="40" t="s">
        <v>122</v>
      </c>
      <c r="O38" s="40"/>
    </row>
    <row r="39" spans="2:15" ht="18" customHeight="1">
      <c r="B39" s="236"/>
      <c r="C39" s="81" t="s">
        <v>78</v>
      </c>
      <c r="D39" s="40"/>
      <c r="E39" s="41"/>
      <c r="F39" s="42"/>
      <c r="G39" s="42"/>
      <c r="H39" s="43"/>
      <c r="I39" s="41"/>
      <c r="J39" s="42" t="s">
        <v>122</v>
      </c>
      <c r="K39" s="42"/>
      <c r="L39" s="43" t="s">
        <v>122</v>
      </c>
      <c r="M39" s="40"/>
      <c r="N39" s="40" t="s">
        <v>122</v>
      </c>
      <c r="O39" s="40"/>
    </row>
    <row r="40" spans="2:15" ht="18" customHeight="1">
      <c r="B40" s="237"/>
      <c r="C40" s="82" t="s">
        <v>184</v>
      </c>
      <c r="D40" s="50" t="s">
        <v>122</v>
      </c>
      <c r="E40" s="51"/>
      <c r="F40" s="52"/>
      <c r="G40" s="52"/>
      <c r="H40" s="53"/>
      <c r="I40" s="51"/>
      <c r="J40" s="52"/>
      <c r="K40" s="52"/>
      <c r="L40" s="53"/>
      <c r="M40" s="50"/>
      <c r="N40" s="50"/>
      <c r="O40" s="50" t="s">
        <v>122</v>
      </c>
    </row>
    <row r="41" spans="2:15" ht="18" customHeight="1">
      <c r="B41" s="238" t="s">
        <v>158</v>
      </c>
      <c r="C41" s="224" t="s">
        <v>196</v>
      </c>
      <c r="D41" s="36"/>
      <c r="E41" s="37"/>
      <c r="F41" s="38"/>
      <c r="G41" s="38"/>
      <c r="H41" s="39"/>
      <c r="I41" s="37" t="s">
        <v>122</v>
      </c>
      <c r="J41" s="38" t="s">
        <v>122</v>
      </c>
      <c r="K41" s="38"/>
      <c r="L41" s="39" t="s">
        <v>122</v>
      </c>
      <c r="M41" s="36"/>
      <c r="N41" s="36" t="s">
        <v>122</v>
      </c>
      <c r="O41" s="36"/>
    </row>
    <row r="42" spans="2:15" ht="18" customHeight="1">
      <c r="B42" s="238"/>
      <c r="C42" s="225" t="s">
        <v>24</v>
      </c>
      <c r="D42" s="40"/>
      <c r="E42" s="41" t="s">
        <v>122</v>
      </c>
      <c r="F42" s="42"/>
      <c r="G42" s="42" t="s">
        <v>122</v>
      </c>
      <c r="H42" s="43" t="s">
        <v>15</v>
      </c>
      <c r="I42" s="41"/>
      <c r="J42" s="42"/>
      <c r="K42" s="42"/>
      <c r="L42" s="43"/>
      <c r="M42" s="40"/>
      <c r="N42" s="40" t="s">
        <v>122</v>
      </c>
      <c r="O42" s="40"/>
    </row>
    <row r="43" spans="2:15" ht="18" customHeight="1">
      <c r="B43" s="238"/>
      <c r="C43" s="225" t="s">
        <v>164</v>
      </c>
      <c r="D43" s="40" t="s">
        <v>15</v>
      </c>
      <c r="E43" s="41" t="s">
        <v>15</v>
      </c>
      <c r="F43" s="42" t="s">
        <v>15</v>
      </c>
      <c r="G43" s="42" t="s">
        <v>62</v>
      </c>
      <c r="H43" s="43" t="s">
        <v>15</v>
      </c>
      <c r="I43" s="41"/>
      <c r="J43" s="42"/>
      <c r="K43" s="42" t="s">
        <v>122</v>
      </c>
      <c r="L43" s="43" t="s">
        <v>15</v>
      </c>
      <c r="M43" s="40"/>
      <c r="N43" s="40" t="s">
        <v>15</v>
      </c>
      <c r="O43" s="40" t="s">
        <v>122</v>
      </c>
    </row>
    <row r="44" spans="2:15" ht="18" customHeight="1">
      <c r="B44" s="238"/>
      <c r="C44" s="225" t="s">
        <v>197</v>
      </c>
      <c r="D44" s="40"/>
      <c r="E44" s="41" t="s">
        <v>122</v>
      </c>
      <c r="F44" s="42" t="s">
        <v>122</v>
      </c>
      <c r="G44" s="42"/>
      <c r="H44" s="43" t="s">
        <v>122</v>
      </c>
      <c r="I44" s="41" t="s">
        <v>15</v>
      </c>
      <c r="J44" s="42" t="s">
        <v>15</v>
      </c>
      <c r="K44" s="42"/>
      <c r="L44" s="43" t="s">
        <v>122</v>
      </c>
      <c r="M44" s="40"/>
      <c r="N44" s="40" t="s">
        <v>122</v>
      </c>
      <c r="O44" s="40" t="s">
        <v>122</v>
      </c>
    </row>
    <row r="45" spans="2:15" ht="18" customHeight="1">
      <c r="B45" s="238"/>
      <c r="C45" s="224" t="s">
        <v>77</v>
      </c>
      <c r="D45" s="36" t="s">
        <v>122</v>
      </c>
      <c r="E45" s="37"/>
      <c r="F45" s="38"/>
      <c r="G45" s="38"/>
      <c r="H45" s="39"/>
      <c r="I45" s="37"/>
      <c r="J45" s="38"/>
      <c r="K45" s="38"/>
      <c r="L45" s="39" t="s">
        <v>122</v>
      </c>
      <c r="M45" s="36"/>
      <c r="N45" s="36" t="s">
        <v>122</v>
      </c>
      <c r="O45" s="36"/>
    </row>
    <row r="46" spans="2:230" ht="18" customHeight="1">
      <c r="B46" s="239" t="s">
        <v>185</v>
      </c>
      <c r="C46" s="83" t="s">
        <v>119</v>
      </c>
      <c r="D46" s="49" t="s">
        <v>122</v>
      </c>
      <c r="E46" s="47"/>
      <c r="F46" s="48"/>
      <c r="G46" s="48"/>
      <c r="H46" s="49"/>
      <c r="I46" s="47"/>
      <c r="J46" s="48"/>
      <c r="K46" s="48"/>
      <c r="L46" s="49"/>
      <c r="M46" s="49"/>
      <c r="N46" s="49"/>
      <c r="O46" s="49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</row>
    <row r="47" spans="2:15" ht="18" customHeight="1">
      <c r="B47" s="240"/>
      <c r="C47" s="84" t="s">
        <v>20</v>
      </c>
      <c r="D47" s="58"/>
      <c r="E47" s="59" t="s">
        <v>62</v>
      </c>
      <c r="F47" s="60" t="s">
        <v>122</v>
      </c>
      <c r="G47" s="60" t="s">
        <v>122</v>
      </c>
      <c r="H47" s="61" t="s">
        <v>62</v>
      </c>
      <c r="I47" s="59"/>
      <c r="J47" s="60"/>
      <c r="K47" s="60"/>
      <c r="L47" s="61"/>
      <c r="M47" s="58"/>
      <c r="N47" s="58"/>
      <c r="O47" s="58"/>
    </row>
    <row r="48" spans="2:15" ht="18" customHeight="1">
      <c r="B48" s="241" t="s">
        <v>159</v>
      </c>
      <c r="C48" s="85" t="s">
        <v>198</v>
      </c>
      <c r="D48" s="46"/>
      <c r="E48" s="47"/>
      <c r="F48" s="48"/>
      <c r="G48" s="48"/>
      <c r="H48" s="49"/>
      <c r="I48" s="47" t="s">
        <v>15</v>
      </c>
      <c r="J48" s="48" t="s">
        <v>15</v>
      </c>
      <c r="K48" s="48"/>
      <c r="L48" s="49" t="s">
        <v>15</v>
      </c>
      <c r="M48" s="46"/>
      <c r="N48" s="46" t="s">
        <v>15</v>
      </c>
      <c r="O48" s="46" t="s">
        <v>15</v>
      </c>
    </row>
    <row r="49" spans="2:15" ht="18" customHeight="1">
      <c r="B49" s="242"/>
      <c r="C49" s="86" t="s">
        <v>199</v>
      </c>
      <c r="D49" s="40"/>
      <c r="E49" s="41"/>
      <c r="F49" s="42"/>
      <c r="G49" s="42"/>
      <c r="H49" s="43"/>
      <c r="I49" s="41" t="s">
        <v>15</v>
      </c>
      <c r="J49" s="42" t="s">
        <v>15</v>
      </c>
      <c r="K49" s="42" t="s">
        <v>122</v>
      </c>
      <c r="L49" s="43" t="s">
        <v>15</v>
      </c>
      <c r="M49" s="40" t="s">
        <v>15</v>
      </c>
      <c r="N49" s="40" t="s">
        <v>15</v>
      </c>
      <c r="O49" s="40" t="s">
        <v>15</v>
      </c>
    </row>
    <row r="50" spans="2:15" ht="18" customHeight="1">
      <c r="B50" s="242"/>
      <c r="C50" s="86" t="s">
        <v>146</v>
      </c>
      <c r="D50" s="40"/>
      <c r="E50" s="41"/>
      <c r="F50" s="42"/>
      <c r="G50" s="42" t="s">
        <v>122</v>
      </c>
      <c r="H50" s="43"/>
      <c r="I50" s="41"/>
      <c r="J50" s="42"/>
      <c r="K50" s="42"/>
      <c r="L50" s="43"/>
      <c r="M50" s="40"/>
      <c r="N50" s="40"/>
      <c r="O50" s="40"/>
    </row>
    <row r="51" spans="2:15" ht="18" customHeight="1">
      <c r="B51" s="242"/>
      <c r="C51" s="86" t="s">
        <v>32</v>
      </c>
      <c r="D51" s="40" t="s">
        <v>122</v>
      </c>
      <c r="E51" s="41"/>
      <c r="F51" s="42"/>
      <c r="G51" s="42"/>
      <c r="H51" s="43"/>
      <c r="I51" s="41"/>
      <c r="J51" s="42"/>
      <c r="K51" s="42"/>
      <c r="L51" s="43"/>
      <c r="M51" s="40"/>
      <c r="N51" s="40"/>
      <c r="O51" s="40"/>
    </row>
    <row r="52" spans="2:15" ht="18" customHeight="1">
      <c r="B52" s="243"/>
      <c r="C52" s="87" t="s">
        <v>57</v>
      </c>
      <c r="D52" s="50"/>
      <c r="E52" s="51"/>
      <c r="F52" s="52"/>
      <c r="G52" s="52"/>
      <c r="H52" s="53"/>
      <c r="I52" s="51" t="s">
        <v>122</v>
      </c>
      <c r="J52" s="52" t="s">
        <v>62</v>
      </c>
      <c r="K52" s="52" t="s">
        <v>122</v>
      </c>
      <c r="L52" s="53" t="s">
        <v>122</v>
      </c>
      <c r="M52" s="50" t="s">
        <v>122</v>
      </c>
      <c r="N52" s="50" t="s">
        <v>122</v>
      </c>
      <c r="O52" s="50" t="s">
        <v>62</v>
      </c>
    </row>
    <row r="53" spans="2:15" ht="21" customHeight="1">
      <c r="B53" s="227" t="s">
        <v>186</v>
      </c>
      <c r="C53" s="88" t="s">
        <v>114</v>
      </c>
      <c r="D53" s="36"/>
      <c r="E53" s="37" t="s">
        <v>122</v>
      </c>
      <c r="F53" s="38" t="s">
        <v>122</v>
      </c>
      <c r="G53" s="38"/>
      <c r="H53" s="39" t="s">
        <v>122</v>
      </c>
      <c r="I53" s="37"/>
      <c r="J53" s="38"/>
      <c r="K53" s="38"/>
      <c r="L53" s="39"/>
      <c r="M53" s="36"/>
      <c r="N53" s="36" t="s">
        <v>122</v>
      </c>
      <c r="O53" s="36"/>
    </row>
    <row r="54" spans="2:15" ht="18" customHeight="1">
      <c r="B54" s="228"/>
      <c r="C54" s="89" t="s">
        <v>69</v>
      </c>
      <c r="D54" s="58"/>
      <c r="E54" s="59"/>
      <c r="F54" s="60"/>
      <c r="G54" s="60"/>
      <c r="H54" s="61"/>
      <c r="I54" s="59"/>
      <c r="J54" s="60" t="s">
        <v>122</v>
      </c>
      <c r="K54" s="60"/>
      <c r="L54" s="61" t="s">
        <v>122</v>
      </c>
      <c r="M54" s="58"/>
      <c r="N54" s="58" t="s">
        <v>62</v>
      </c>
      <c r="O54" s="58"/>
    </row>
    <row r="55" spans="2:15" ht="18" customHeight="1">
      <c r="B55" s="226" t="s">
        <v>187</v>
      </c>
      <c r="C55" s="35" t="s">
        <v>188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2:15" ht="18" customHeight="1">
      <c r="B56" s="226" t="s">
        <v>189</v>
      </c>
      <c r="C56" s="35" t="s">
        <v>160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3:15" ht="18" customHeight="1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3:15" ht="18" customHeight="1">
      <c r="C58" s="35" t="s">
        <v>182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3:15" ht="18" customHeight="1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2:15" ht="18" customHeight="1">
      <c r="B60" s="221"/>
      <c r="C60" s="215" t="s">
        <v>2</v>
      </c>
      <c r="D60" s="215" t="s">
        <v>163</v>
      </c>
      <c r="E60" s="215" t="s">
        <v>104</v>
      </c>
      <c r="F60" s="215" t="s">
        <v>116</v>
      </c>
      <c r="G60" s="244" t="s">
        <v>117</v>
      </c>
      <c r="H60" s="244"/>
      <c r="I60" s="244"/>
      <c r="J60" s="215" t="s">
        <v>118</v>
      </c>
      <c r="K60" s="223" t="s">
        <v>130</v>
      </c>
      <c r="L60" s="223" t="s">
        <v>131</v>
      </c>
      <c r="M60" s="223" t="s">
        <v>132</v>
      </c>
      <c r="N60" s="223" t="s">
        <v>133</v>
      </c>
      <c r="O60" s="35"/>
    </row>
    <row r="61" spans="2:15" ht="18" customHeight="1">
      <c r="B61" s="222"/>
      <c r="C61" s="216" t="s">
        <v>66</v>
      </c>
      <c r="D61" s="216">
        <v>1</v>
      </c>
      <c r="E61" s="216">
        <v>1</v>
      </c>
      <c r="F61" s="216">
        <v>1</v>
      </c>
      <c r="G61" s="218">
        <v>1</v>
      </c>
      <c r="H61" s="219">
        <v>2</v>
      </c>
      <c r="I61" s="220">
        <v>3</v>
      </c>
      <c r="J61" s="216">
        <v>1</v>
      </c>
      <c r="K61" s="216">
        <v>1</v>
      </c>
      <c r="L61" s="216">
        <v>1</v>
      </c>
      <c r="M61" s="216">
        <v>1</v>
      </c>
      <c r="N61" s="216">
        <v>1</v>
      </c>
      <c r="O61" s="35"/>
    </row>
    <row r="62" spans="2:15" ht="18" customHeight="1">
      <c r="B62" s="229" t="s">
        <v>141</v>
      </c>
      <c r="C62" s="71" t="s">
        <v>151</v>
      </c>
      <c r="D62" s="36"/>
      <c r="E62" s="36"/>
      <c r="F62" s="39"/>
      <c r="G62" s="37" t="s">
        <v>122</v>
      </c>
      <c r="H62" s="48" t="s">
        <v>122</v>
      </c>
      <c r="I62" s="39" t="s">
        <v>122</v>
      </c>
      <c r="J62" s="36" t="s">
        <v>62</v>
      </c>
      <c r="K62" s="62"/>
      <c r="L62" s="62"/>
      <c r="M62" s="62"/>
      <c r="N62" s="63"/>
      <c r="O62" s="35"/>
    </row>
    <row r="63" spans="2:15" ht="18" customHeight="1">
      <c r="B63" s="229"/>
      <c r="C63" s="72" t="s">
        <v>126</v>
      </c>
      <c r="D63" s="40"/>
      <c r="E63" s="40"/>
      <c r="F63" s="43"/>
      <c r="G63" s="41"/>
      <c r="H63" s="42"/>
      <c r="I63" s="43"/>
      <c r="J63" s="40"/>
      <c r="K63" s="64" t="s">
        <v>122</v>
      </c>
      <c r="L63" s="64"/>
      <c r="M63" s="64"/>
      <c r="N63" s="65" t="s">
        <v>122</v>
      </c>
      <c r="O63" s="35"/>
    </row>
    <row r="64" spans="2:15" ht="18" customHeight="1">
      <c r="B64" s="229"/>
      <c r="C64" s="73" t="s">
        <v>67</v>
      </c>
      <c r="D64" s="40" t="s">
        <v>122</v>
      </c>
      <c r="E64" s="40" t="s">
        <v>62</v>
      </c>
      <c r="F64" s="43" t="s">
        <v>15</v>
      </c>
      <c r="G64" s="44" t="s">
        <v>62</v>
      </c>
      <c r="H64" s="45" t="s">
        <v>62</v>
      </c>
      <c r="I64" s="43" t="s">
        <v>15</v>
      </c>
      <c r="J64" s="40" t="s">
        <v>62</v>
      </c>
      <c r="K64" s="40" t="s">
        <v>122</v>
      </c>
      <c r="L64" s="40"/>
      <c r="M64" s="40" t="s">
        <v>122</v>
      </c>
      <c r="N64" s="43" t="s">
        <v>122</v>
      </c>
      <c r="O64" s="35"/>
    </row>
    <row r="65" spans="2:15" ht="18" customHeight="1">
      <c r="B65" s="229"/>
      <c r="C65" s="73" t="s">
        <v>23</v>
      </c>
      <c r="D65" s="40"/>
      <c r="E65" s="40"/>
      <c r="F65" s="43"/>
      <c r="G65" s="41"/>
      <c r="H65" s="42"/>
      <c r="I65" s="43"/>
      <c r="J65" s="40"/>
      <c r="K65" s="40" t="s">
        <v>62</v>
      </c>
      <c r="L65" s="40" t="s">
        <v>122</v>
      </c>
      <c r="M65" s="40" t="s">
        <v>62</v>
      </c>
      <c r="N65" s="43" t="s">
        <v>62</v>
      </c>
      <c r="O65" s="35"/>
    </row>
    <row r="66" spans="2:15" ht="18" customHeight="1">
      <c r="B66" s="229"/>
      <c r="C66" s="72" t="s">
        <v>150</v>
      </c>
      <c r="D66" s="40"/>
      <c r="E66" s="40"/>
      <c r="F66" s="43" t="s">
        <v>122</v>
      </c>
      <c r="G66" s="41" t="s">
        <v>122</v>
      </c>
      <c r="H66" s="45" t="s">
        <v>122</v>
      </c>
      <c r="I66" s="43" t="s">
        <v>122</v>
      </c>
      <c r="J66" s="40" t="s">
        <v>122</v>
      </c>
      <c r="K66" s="40" t="s">
        <v>122</v>
      </c>
      <c r="L66" s="40" t="s">
        <v>122</v>
      </c>
      <c r="M66" s="40" t="s">
        <v>122</v>
      </c>
      <c r="N66" s="43" t="s">
        <v>122</v>
      </c>
      <c r="O66" s="35"/>
    </row>
    <row r="67" spans="2:15" ht="18" customHeight="1">
      <c r="B67" s="229"/>
      <c r="C67" s="72" t="s">
        <v>127</v>
      </c>
      <c r="D67" s="40"/>
      <c r="E67" s="40"/>
      <c r="F67" s="43"/>
      <c r="G67" s="41" t="s">
        <v>122</v>
      </c>
      <c r="H67" s="45" t="s">
        <v>122</v>
      </c>
      <c r="I67" s="43" t="s">
        <v>122</v>
      </c>
      <c r="J67" s="40" t="s">
        <v>122</v>
      </c>
      <c r="K67" s="40" t="s">
        <v>122</v>
      </c>
      <c r="L67" s="40" t="s">
        <v>122</v>
      </c>
      <c r="M67" s="40" t="s">
        <v>62</v>
      </c>
      <c r="N67" s="43" t="s">
        <v>122</v>
      </c>
      <c r="O67" s="35"/>
    </row>
    <row r="68" spans="2:15" ht="18" customHeight="1">
      <c r="B68" s="229"/>
      <c r="C68" s="72" t="s">
        <v>128</v>
      </c>
      <c r="D68" s="40"/>
      <c r="E68" s="40"/>
      <c r="F68" s="65" t="s">
        <v>122</v>
      </c>
      <c r="G68" s="41" t="s">
        <v>122</v>
      </c>
      <c r="H68" s="45" t="s">
        <v>122</v>
      </c>
      <c r="I68" s="43" t="s">
        <v>122</v>
      </c>
      <c r="J68" s="40"/>
      <c r="K68" s="40" t="s">
        <v>62</v>
      </c>
      <c r="L68" s="40" t="s">
        <v>122</v>
      </c>
      <c r="M68" s="40" t="s">
        <v>122</v>
      </c>
      <c r="N68" s="43" t="s">
        <v>122</v>
      </c>
      <c r="O68" s="35"/>
    </row>
    <row r="69" spans="2:15" ht="18" customHeight="1">
      <c r="B69" s="229"/>
      <c r="C69" s="73" t="s">
        <v>22</v>
      </c>
      <c r="D69" s="40" t="s">
        <v>122</v>
      </c>
      <c r="E69" s="40" t="s">
        <v>15</v>
      </c>
      <c r="F69" s="43" t="s">
        <v>62</v>
      </c>
      <c r="G69" s="44" t="s">
        <v>15</v>
      </c>
      <c r="H69" s="45" t="s">
        <v>122</v>
      </c>
      <c r="I69" s="43" t="s">
        <v>122</v>
      </c>
      <c r="J69" s="40" t="s">
        <v>62</v>
      </c>
      <c r="K69" s="40" t="s">
        <v>122</v>
      </c>
      <c r="L69" s="40"/>
      <c r="M69" s="40"/>
      <c r="N69" s="43" t="s">
        <v>62</v>
      </c>
      <c r="O69" s="35"/>
    </row>
    <row r="70" spans="2:15" ht="18" customHeight="1">
      <c r="B70" s="229"/>
      <c r="C70" s="73" t="s">
        <v>190</v>
      </c>
      <c r="D70" s="40" t="s">
        <v>15</v>
      </c>
      <c r="E70" s="40" t="s">
        <v>15</v>
      </c>
      <c r="F70" s="43" t="s">
        <v>15</v>
      </c>
      <c r="G70" s="44" t="s">
        <v>15</v>
      </c>
      <c r="H70" s="45" t="s">
        <v>15</v>
      </c>
      <c r="I70" s="43" t="s">
        <v>15</v>
      </c>
      <c r="J70" s="40" t="s">
        <v>15</v>
      </c>
      <c r="K70" s="40" t="s">
        <v>15</v>
      </c>
      <c r="L70" s="40" t="s">
        <v>15</v>
      </c>
      <c r="M70" s="40" t="s">
        <v>15</v>
      </c>
      <c r="N70" s="43" t="s">
        <v>15</v>
      </c>
      <c r="O70" s="35"/>
    </row>
    <row r="71" spans="2:15" ht="18" customHeight="1">
      <c r="B71" s="229"/>
      <c r="C71" s="73" t="s">
        <v>54</v>
      </c>
      <c r="D71" s="40"/>
      <c r="E71" s="40"/>
      <c r="F71" s="43"/>
      <c r="G71" s="41"/>
      <c r="H71" s="42"/>
      <c r="I71" s="43"/>
      <c r="J71" s="40"/>
      <c r="K71" s="40"/>
      <c r="L71" s="40"/>
      <c r="M71" s="40"/>
      <c r="N71" s="43"/>
      <c r="O71" s="35"/>
    </row>
    <row r="72" spans="2:15" ht="18" customHeight="1">
      <c r="B72" s="229"/>
      <c r="C72" s="73" t="s">
        <v>201</v>
      </c>
      <c r="D72" s="40" t="s">
        <v>122</v>
      </c>
      <c r="E72" s="40"/>
      <c r="F72" s="65" t="s">
        <v>122</v>
      </c>
      <c r="G72" s="41" t="s">
        <v>62</v>
      </c>
      <c r="H72" s="45" t="s">
        <v>62</v>
      </c>
      <c r="I72" s="43" t="s">
        <v>62</v>
      </c>
      <c r="J72" s="40" t="s">
        <v>122</v>
      </c>
      <c r="K72" s="40"/>
      <c r="L72" s="40"/>
      <c r="M72" s="40"/>
      <c r="N72" s="43"/>
      <c r="O72" s="35"/>
    </row>
    <row r="73" spans="2:15" ht="18" customHeight="1">
      <c r="B73" s="229"/>
      <c r="C73" s="73" t="s">
        <v>68</v>
      </c>
      <c r="D73" s="40" t="s">
        <v>122</v>
      </c>
      <c r="E73" s="40" t="s">
        <v>122</v>
      </c>
      <c r="F73" s="43" t="s">
        <v>122</v>
      </c>
      <c r="G73" s="41"/>
      <c r="H73" s="42" t="s">
        <v>62</v>
      </c>
      <c r="I73" s="43"/>
      <c r="J73" s="40" t="s">
        <v>62</v>
      </c>
      <c r="K73" s="40" t="s">
        <v>122</v>
      </c>
      <c r="L73" s="40"/>
      <c r="M73" s="40"/>
      <c r="N73" s="43"/>
      <c r="O73" s="35"/>
    </row>
    <row r="74" spans="2:15" ht="18" customHeight="1">
      <c r="B74" s="229"/>
      <c r="C74" s="73" t="s">
        <v>149</v>
      </c>
      <c r="D74" s="40"/>
      <c r="E74" s="40" t="s">
        <v>62</v>
      </c>
      <c r="F74" s="43" t="s">
        <v>15</v>
      </c>
      <c r="G74" s="44" t="s">
        <v>15</v>
      </c>
      <c r="H74" s="45" t="s">
        <v>15</v>
      </c>
      <c r="I74" s="43" t="s">
        <v>15</v>
      </c>
      <c r="J74" s="40" t="s">
        <v>15</v>
      </c>
      <c r="K74" s="40" t="s">
        <v>62</v>
      </c>
      <c r="L74" s="40" t="s">
        <v>122</v>
      </c>
      <c r="M74" s="40" t="s">
        <v>122</v>
      </c>
      <c r="N74" s="43" t="s">
        <v>122</v>
      </c>
      <c r="O74" s="35"/>
    </row>
    <row r="75" spans="2:15" ht="18" customHeight="1">
      <c r="B75" s="229"/>
      <c r="C75" s="73" t="s">
        <v>21</v>
      </c>
      <c r="D75" s="40"/>
      <c r="E75" s="40" t="s">
        <v>62</v>
      </c>
      <c r="F75" s="43"/>
      <c r="G75" s="41"/>
      <c r="H75" s="42"/>
      <c r="I75" s="43"/>
      <c r="J75" s="40" t="s">
        <v>122</v>
      </c>
      <c r="K75" s="40"/>
      <c r="L75" s="40" t="s">
        <v>15</v>
      </c>
      <c r="M75" s="40" t="s">
        <v>15</v>
      </c>
      <c r="N75" s="43" t="s">
        <v>15</v>
      </c>
      <c r="O75" s="35"/>
    </row>
    <row r="76" spans="2:15" ht="18" customHeight="1">
      <c r="B76" s="229"/>
      <c r="C76" s="73" t="s">
        <v>191</v>
      </c>
      <c r="D76" s="40" t="s">
        <v>15</v>
      </c>
      <c r="E76" s="40" t="s">
        <v>15</v>
      </c>
      <c r="F76" s="43" t="s">
        <v>62</v>
      </c>
      <c r="G76" s="44" t="s">
        <v>15</v>
      </c>
      <c r="H76" s="45" t="s">
        <v>15</v>
      </c>
      <c r="I76" s="43" t="s">
        <v>62</v>
      </c>
      <c r="J76" s="40" t="s">
        <v>62</v>
      </c>
      <c r="K76" s="40" t="s">
        <v>15</v>
      </c>
      <c r="L76" s="40" t="s">
        <v>62</v>
      </c>
      <c r="M76" s="40" t="s">
        <v>15</v>
      </c>
      <c r="N76" s="43" t="s">
        <v>15</v>
      </c>
      <c r="O76" s="35"/>
    </row>
    <row r="77" spans="2:15" ht="18" customHeight="1">
      <c r="B77" s="229"/>
      <c r="C77" s="73" t="s">
        <v>108</v>
      </c>
      <c r="D77" s="40" t="s">
        <v>15</v>
      </c>
      <c r="E77" s="40" t="s">
        <v>15</v>
      </c>
      <c r="F77" s="43" t="s">
        <v>15</v>
      </c>
      <c r="G77" s="44" t="s">
        <v>15</v>
      </c>
      <c r="H77" s="45" t="s">
        <v>15</v>
      </c>
      <c r="I77" s="43" t="s">
        <v>15</v>
      </c>
      <c r="J77" s="40" t="s">
        <v>15</v>
      </c>
      <c r="K77" s="40" t="s">
        <v>15</v>
      </c>
      <c r="L77" s="40" t="s">
        <v>62</v>
      </c>
      <c r="M77" s="40" t="s">
        <v>15</v>
      </c>
      <c r="N77" s="43" t="s">
        <v>15</v>
      </c>
      <c r="O77" s="35"/>
    </row>
    <row r="78" spans="2:15" ht="18" customHeight="1">
      <c r="B78" s="229"/>
      <c r="C78" s="73" t="s">
        <v>129</v>
      </c>
      <c r="D78" s="40"/>
      <c r="E78" s="40" t="s">
        <v>62</v>
      </c>
      <c r="F78" s="65" t="s">
        <v>62</v>
      </c>
      <c r="G78" s="44" t="s">
        <v>122</v>
      </c>
      <c r="H78" s="45" t="s">
        <v>122</v>
      </c>
      <c r="I78" s="43" t="s">
        <v>122</v>
      </c>
      <c r="J78" s="40" t="s">
        <v>122</v>
      </c>
      <c r="K78" s="40" t="s">
        <v>15</v>
      </c>
      <c r="L78" s="40" t="s">
        <v>15</v>
      </c>
      <c r="M78" s="40" t="s">
        <v>122</v>
      </c>
      <c r="N78" s="43" t="s">
        <v>62</v>
      </c>
      <c r="O78" s="35"/>
    </row>
    <row r="79" spans="2:15" ht="18" customHeight="1">
      <c r="B79" s="229"/>
      <c r="C79" s="73" t="s">
        <v>52</v>
      </c>
      <c r="D79" s="40" t="s">
        <v>122</v>
      </c>
      <c r="E79" s="40" t="s">
        <v>15</v>
      </c>
      <c r="F79" s="43" t="s">
        <v>15</v>
      </c>
      <c r="G79" s="44" t="s">
        <v>15</v>
      </c>
      <c r="H79" s="45" t="s">
        <v>15</v>
      </c>
      <c r="I79" s="43" t="s">
        <v>15</v>
      </c>
      <c r="J79" s="40" t="s">
        <v>15</v>
      </c>
      <c r="K79" s="40" t="s">
        <v>15</v>
      </c>
      <c r="L79" s="40" t="s">
        <v>15</v>
      </c>
      <c r="M79" s="40" t="s">
        <v>15</v>
      </c>
      <c r="N79" s="43" t="s">
        <v>15</v>
      </c>
      <c r="O79" s="35"/>
    </row>
    <row r="80" spans="2:15" ht="18" customHeight="1">
      <c r="B80" s="229"/>
      <c r="C80" s="73" t="s">
        <v>183</v>
      </c>
      <c r="D80" s="40"/>
      <c r="E80" s="40" t="s">
        <v>62</v>
      </c>
      <c r="F80" s="43"/>
      <c r="G80" s="41"/>
      <c r="H80" s="42"/>
      <c r="I80" s="43"/>
      <c r="J80" s="40"/>
      <c r="K80" s="40" t="s">
        <v>62</v>
      </c>
      <c r="L80" s="40" t="s">
        <v>62</v>
      </c>
      <c r="M80" s="40" t="s">
        <v>122</v>
      </c>
      <c r="N80" s="43" t="s">
        <v>122</v>
      </c>
      <c r="O80" s="35"/>
    </row>
    <row r="81" spans="2:15" ht="18" customHeight="1">
      <c r="B81" s="229"/>
      <c r="C81" s="74" t="s">
        <v>192</v>
      </c>
      <c r="D81" s="36" t="s">
        <v>122</v>
      </c>
      <c r="E81" s="36"/>
      <c r="F81" s="39" t="s">
        <v>15</v>
      </c>
      <c r="G81" s="37"/>
      <c r="H81" s="38" t="s">
        <v>15</v>
      </c>
      <c r="I81" s="39" t="s">
        <v>15</v>
      </c>
      <c r="J81" s="36" t="s">
        <v>15</v>
      </c>
      <c r="K81" s="36" t="s">
        <v>15</v>
      </c>
      <c r="L81" s="36" t="s">
        <v>62</v>
      </c>
      <c r="M81" s="36" t="s">
        <v>15</v>
      </c>
      <c r="N81" s="39" t="s">
        <v>15</v>
      </c>
      <c r="O81" s="35"/>
    </row>
    <row r="82" spans="2:15" ht="18" customHeight="1">
      <c r="B82" s="230" t="s">
        <v>156</v>
      </c>
      <c r="C82" s="75" t="s">
        <v>200</v>
      </c>
      <c r="D82" s="46"/>
      <c r="E82" s="46" t="s">
        <v>15</v>
      </c>
      <c r="F82" s="66" t="s">
        <v>15</v>
      </c>
      <c r="G82" s="47" t="s">
        <v>15</v>
      </c>
      <c r="H82" s="90" t="s">
        <v>15</v>
      </c>
      <c r="I82" s="49" t="s">
        <v>15</v>
      </c>
      <c r="J82" s="46" t="s">
        <v>15</v>
      </c>
      <c r="K82" s="46" t="s">
        <v>15</v>
      </c>
      <c r="L82" s="46" t="s">
        <v>15</v>
      </c>
      <c r="M82" s="46" t="s">
        <v>15</v>
      </c>
      <c r="N82" s="49" t="s">
        <v>15</v>
      </c>
      <c r="O82" s="35"/>
    </row>
    <row r="83" spans="2:15" ht="18" customHeight="1">
      <c r="B83" s="231"/>
      <c r="C83" s="76" t="s">
        <v>153</v>
      </c>
      <c r="D83" s="40" t="s">
        <v>122</v>
      </c>
      <c r="E83" s="40" t="s">
        <v>122</v>
      </c>
      <c r="F83" s="43"/>
      <c r="G83" s="41"/>
      <c r="H83" s="42" t="s">
        <v>122</v>
      </c>
      <c r="I83" s="43"/>
      <c r="J83" s="40"/>
      <c r="K83" s="40"/>
      <c r="L83" s="40"/>
      <c r="M83" s="40"/>
      <c r="N83" s="43"/>
      <c r="O83" s="35"/>
    </row>
    <row r="84" spans="2:15" ht="18" customHeight="1">
      <c r="B84" s="231"/>
      <c r="C84" s="76" t="s">
        <v>72</v>
      </c>
      <c r="D84" s="40" t="s">
        <v>122</v>
      </c>
      <c r="E84" s="40" t="s">
        <v>15</v>
      </c>
      <c r="F84" s="43" t="s">
        <v>15</v>
      </c>
      <c r="G84" s="44" t="s">
        <v>15</v>
      </c>
      <c r="H84" s="45" t="s">
        <v>15</v>
      </c>
      <c r="I84" s="43" t="s">
        <v>15</v>
      </c>
      <c r="J84" s="40" t="s">
        <v>15</v>
      </c>
      <c r="K84" s="40" t="s">
        <v>62</v>
      </c>
      <c r="L84" s="40" t="s">
        <v>62</v>
      </c>
      <c r="M84" s="40" t="s">
        <v>62</v>
      </c>
      <c r="N84" s="43" t="s">
        <v>62</v>
      </c>
      <c r="O84" s="35"/>
    </row>
    <row r="85" spans="2:15" ht="18" customHeight="1">
      <c r="B85" s="232"/>
      <c r="C85" s="77" t="s">
        <v>193</v>
      </c>
      <c r="D85" s="50" t="s">
        <v>62</v>
      </c>
      <c r="E85" s="50" t="s">
        <v>15</v>
      </c>
      <c r="F85" s="53" t="s">
        <v>15</v>
      </c>
      <c r="G85" s="54" t="s">
        <v>15</v>
      </c>
      <c r="H85" s="55" t="s">
        <v>15</v>
      </c>
      <c r="I85" s="53" t="s">
        <v>15</v>
      </c>
      <c r="J85" s="50" t="s">
        <v>15</v>
      </c>
      <c r="K85" s="50" t="s">
        <v>15</v>
      </c>
      <c r="L85" s="50" t="s">
        <v>62</v>
      </c>
      <c r="M85" s="50" t="s">
        <v>62</v>
      </c>
      <c r="N85" s="53" t="s">
        <v>62</v>
      </c>
      <c r="O85" s="35"/>
    </row>
    <row r="86" spans="2:15" ht="18" customHeight="1">
      <c r="B86" s="233" t="s">
        <v>161</v>
      </c>
      <c r="C86" s="78" t="s">
        <v>31</v>
      </c>
      <c r="D86" s="68"/>
      <c r="E86" s="68"/>
      <c r="F86" s="69"/>
      <c r="G86" s="70"/>
      <c r="H86" s="91"/>
      <c r="I86" s="69"/>
      <c r="J86" s="68"/>
      <c r="K86" s="68"/>
      <c r="L86" s="68"/>
      <c r="M86" s="68"/>
      <c r="N86" s="69"/>
      <c r="O86" s="35"/>
    </row>
    <row r="87" spans="2:15" ht="18" customHeight="1">
      <c r="B87" s="234"/>
      <c r="C87" s="79" t="s">
        <v>33</v>
      </c>
      <c r="D87" s="58"/>
      <c r="E87" s="58"/>
      <c r="F87" s="61"/>
      <c r="G87" s="59"/>
      <c r="H87" s="60"/>
      <c r="I87" s="61"/>
      <c r="J87" s="58" t="s">
        <v>122</v>
      </c>
      <c r="K87" s="58"/>
      <c r="L87" s="58" t="s">
        <v>122</v>
      </c>
      <c r="M87" s="58" t="s">
        <v>122</v>
      </c>
      <c r="N87" s="61" t="s">
        <v>122</v>
      </c>
      <c r="O87" s="35"/>
    </row>
    <row r="88" spans="2:15" ht="18" customHeight="1">
      <c r="B88" s="235" t="s">
        <v>157</v>
      </c>
      <c r="C88" s="80" t="s">
        <v>194</v>
      </c>
      <c r="D88" s="46" t="s">
        <v>122</v>
      </c>
      <c r="E88" s="46" t="s">
        <v>15</v>
      </c>
      <c r="F88" s="49" t="s">
        <v>15</v>
      </c>
      <c r="G88" s="67" t="s">
        <v>122</v>
      </c>
      <c r="H88" s="90" t="s">
        <v>122</v>
      </c>
      <c r="I88" s="49" t="s">
        <v>62</v>
      </c>
      <c r="J88" s="46" t="s">
        <v>62</v>
      </c>
      <c r="K88" s="46"/>
      <c r="L88" s="46" t="s">
        <v>62</v>
      </c>
      <c r="M88" s="46" t="s">
        <v>122</v>
      </c>
      <c r="N88" s="49" t="s">
        <v>15</v>
      </c>
      <c r="O88" s="35"/>
    </row>
    <row r="89" spans="2:15" ht="18" customHeight="1">
      <c r="B89" s="236"/>
      <c r="C89" s="81" t="s">
        <v>195</v>
      </c>
      <c r="D89" s="40" t="s">
        <v>122</v>
      </c>
      <c r="E89" s="40" t="s">
        <v>123</v>
      </c>
      <c r="F89" s="43" t="s">
        <v>62</v>
      </c>
      <c r="G89" s="44" t="s">
        <v>62</v>
      </c>
      <c r="H89" s="45" t="s">
        <v>122</v>
      </c>
      <c r="I89" s="43" t="s">
        <v>122</v>
      </c>
      <c r="J89" s="40" t="s">
        <v>122</v>
      </c>
      <c r="K89" s="40" t="s">
        <v>122</v>
      </c>
      <c r="L89" s="40" t="s">
        <v>62</v>
      </c>
      <c r="M89" s="40" t="s">
        <v>122</v>
      </c>
      <c r="N89" s="43" t="s">
        <v>15</v>
      </c>
      <c r="O89" s="35"/>
    </row>
    <row r="90" spans="2:15" ht="18" customHeight="1">
      <c r="B90" s="236"/>
      <c r="C90" s="81" t="s">
        <v>70</v>
      </c>
      <c r="D90" s="40"/>
      <c r="E90" s="40"/>
      <c r="F90" s="43"/>
      <c r="G90" s="41"/>
      <c r="H90" s="42"/>
      <c r="I90" s="43"/>
      <c r="J90" s="40"/>
      <c r="K90" s="40"/>
      <c r="L90" s="40"/>
      <c r="M90" s="40"/>
      <c r="N90" s="43"/>
      <c r="O90" s="35"/>
    </row>
    <row r="91" spans="2:15" ht="18" customHeight="1">
      <c r="B91" s="236"/>
      <c r="C91" s="81" t="s">
        <v>78</v>
      </c>
      <c r="D91" s="40"/>
      <c r="E91" s="40"/>
      <c r="F91" s="43"/>
      <c r="G91" s="41"/>
      <c r="H91" s="42"/>
      <c r="I91" s="43"/>
      <c r="J91" s="40"/>
      <c r="K91" s="40"/>
      <c r="L91" s="40"/>
      <c r="M91" s="40"/>
      <c r="N91" s="43"/>
      <c r="O91" s="35"/>
    </row>
    <row r="92" spans="2:15" ht="18" customHeight="1">
      <c r="B92" s="237"/>
      <c r="C92" s="82" t="s">
        <v>184</v>
      </c>
      <c r="D92" s="50"/>
      <c r="E92" s="50" t="s">
        <v>81</v>
      </c>
      <c r="F92" s="53"/>
      <c r="G92" s="51"/>
      <c r="H92" s="52"/>
      <c r="I92" s="53"/>
      <c r="J92" s="50"/>
      <c r="K92" s="50"/>
      <c r="L92" s="50"/>
      <c r="M92" s="50"/>
      <c r="N92" s="53"/>
      <c r="O92" s="35"/>
    </row>
    <row r="93" spans="2:15" ht="18" customHeight="1">
      <c r="B93" s="238" t="s">
        <v>158</v>
      </c>
      <c r="C93" s="224" t="s">
        <v>196</v>
      </c>
      <c r="D93" s="36"/>
      <c r="E93" s="36"/>
      <c r="F93" s="39"/>
      <c r="G93" s="37"/>
      <c r="H93" s="38"/>
      <c r="I93" s="39"/>
      <c r="J93" s="36"/>
      <c r="K93" s="36"/>
      <c r="L93" s="36"/>
      <c r="M93" s="36" t="s">
        <v>122</v>
      </c>
      <c r="N93" s="39"/>
      <c r="O93" s="35"/>
    </row>
    <row r="94" spans="2:15" ht="18" customHeight="1">
      <c r="B94" s="238"/>
      <c r="C94" s="225" t="s">
        <v>24</v>
      </c>
      <c r="D94" s="40"/>
      <c r="E94" s="40"/>
      <c r="F94" s="43"/>
      <c r="G94" s="41"/>
      <c r="H94" s="42"/>
      <c r="I94" s="43"/>
      <c r="J94" s="40"/>
      <c r="K94" s="40"/>
      <c r="L94" s="40"/>
      <c r="M94" s="40"/>
      <c r="N94" s="43"/>
      <c r="O94" s="35"/>
    </row>
    <row r="95" spans="2:15" ht="18" customHeight="1">
      <c r="B95" s="238"/>
      <c r="C95" s="225" t="s">
        <v>164</v>
      </c>
      <c r="D95" s="40" t="s">
        <v>62</v>
      </c>
      <c r="E95" s="40" t="s">
        <v>62</v>
      </c>
      <c r="F95" s="43" t="s">
        <v>62</v>
      </c>
      <c r="G95" s="44" t="s">
        <v>15</v>
      </c>
      <c r="H95" s="45" t="s">
        <v>15</v>
      </c>
      <c r="I95" s="43" t="s">
        <v>15</v>
      </c>
      <c r="J95" s="40" t="s">
        <v>15</v>
      </c>
      <c r="K95" s="40"/>
      <c r="L95" s="40" t="s">
        <v>62</v>
      </c>
      <c r="M95" s="40" t="s">
        <v>62</v>
      </c>
      <c r="N95" s="43"/>
      <c r="O95" s="35"/>
    </row>
    <row r="96" spans="2:15" ht="18" customHeight="1">
      <c r="B96" s="238"/>
      <c r="C96" s="225" t="s">
        <v>197</v>
      </c>
      <c r="D96" s="40"/>
      <c r="E96" s="40" t="s">
        <v>81</v>
      </c>
      <c r="F96" s="43"/>
      <c r="G96" s="41"/>
      <c r="H96" s="42"/>
      <c r="I96" s="43" t="s">
        <v>62</v>
      </c>
      <c r="J96" s="40" t="s">
        <v>122</v>
      </c>
      <c r="K96" s="40"/>
      <c r="L96" s="40"/>
      <c r="M96" s="40"/>
      <c r="N96" s="43" t="s">
        <v>15</v>
      </c>
      <c r="O96" s="35"/>
    </row>
    <row r="97" spans="2:15" ht="18" customHeight="1">
      <c r="B97" s="238"/>
      <c r="C97" s="224" t="s">
        <v>77</v>
      </c>
      <c r="D97" s="36"/>
      <c r="E97" s="36"/>
      <c r="F97" s="39"/>
      <c r="G97" s="37"/>
      <c r="H97" s="38"/>
      <c r="I97" s="39"/>
      <c r="J97" s="36"/>
      <c r="K97" s="36"/>
      <c r="L97" s="36"/>
      <c r="M97" s="36"/>
      <c r="N97" s="39"/>
      <c r="O97" s="35"/>
    </row>
    <row r="98" spans="2:15" ht="18" customHeight="1">
      <c r="B98" s="239" t="s">
        <v>185</v>
      </c>
      <c r="C98" s="83" t="s">
        <v>119</v>
      </c>
      <c r="D98" s="49"/>
      <c r="E98" s="49"/>
      <c r="F98" s="49"/>
      <c r="G98" s="47"/>
      <c r="H98" s="48"/>
      <c r="I98" s="49"/>
      <c r="J98" s="49"/>
      <c r="K98" s="49"/>
      <c r="L98" s="49"/>
      <c r="M98" s="49"/>
      <c r="N98" s="49"/>
      <c r="O98" s="35"/>
    </row>
    <row r="99" spans="2:15" ht="18" customHeight="1">
      <c r="B99" s="240"/>
      <c r="C99" s="84" t="s">
        <v>20</v>
      </c>
      <c r="D99" s="58" t="s">
        <v>122</v>
      </c>
      <c r="E99" s="58"/>
      <c r="F99" s="61"/>
      <c r="G99" s="59"/>
      <c r="H99" s="60"/>
      <c r="I99" s="61"/>
      <c r="J99" s="58"/>
      <c r="K99" s="58"/>
      <c r="L99" s="58"/>
      <c r="M99" s="58"/>
      <c r="N99" s="61"/>
      <c r="O99" s="35"/>
    </row>
    <row r="100" spans="2:15" ht="18" customHeight="1">
      <c r="B100" s="241" t="s">
        <v>159</v>
      </c>
      <c r="C100" s="85" t="s">
        <v>198</v>
      </c>
      <c r="D100" s="36" t="s">
        <v>15</v>
      </c>
      <c r="E100" s="36" t="s">
        <v>15</v>
      </c>
      <c r="F100" s="39" t="s">
        <v>15</v>
      </c>
      <c r="G100" s="56" t="s">
        <v>15</v>
      </c>
      <c r="H100" s="57" t="s">
        <v>15</v>
      </c>
      <c r="I100" s="39" t="s">
        <v>15</v>
      </c>
      <c r="J100" s="36" t="s">
        <v>15</v>
      </c>
      <c r="K100" s="36"/>
      <c r="L100" s="36"/>
      <c r="M100" s="36"/>
      <c r="N100" s="39"/>
      <c r="O100" s="35"/>
    </row>
    <row r="101" spans="2:15" ht="18" customHeight="1">
      <c r="B101" s="242"/>
      <c r="C101" s="86" t="s">
        <v>199</v>
      </c>
      <c r="D101" s="40" t="s">
        <v>15</v>
      </c>
      <c r="E101" s="40" t="s">
        <v>15</v>
      </c>
      <c r="F101" s="43" t="s">
        <v>62</v>
      </c>
      <c r="G101" s="44" t="s">
        <v>62</v>
      </c>
      <c r="H101" s="45" t="s">
        <v>62</v>
      </c>
      <c r="I101" s="43" t="s">
        <v>62</v>
      </c>
      <c r="J101" s="40" t="s">
        <v>62</v>
      </c>
      <c r="K101" s="40"/>
      <c r="L101" s="40"/>
      <c r="M101" s="40"/>
      <c r="N101" s="43"/>
      <c r="O101" s="35"/>
    </row>
    <row r="102" spans="2:15" ht="18" customHeight="1">
      <c r="B102" s="242"/>
      <c r="C102" s="86" t="s">
        <v>146</v>
      </c>
      <c r="D102" s="40"/>
      <c r="E102" s="40"/>
      <c r="F102" s="43"/>
      <c r="G102" s="41"/>
      <c r="H102" s="42"/>
      <c r="I102" s="43"/>
      <c r="J102" s="40"/>
      <c r="K102" s="40"/>
      <c r="L102" s="40"/>
      <c r="M102" s="40"/>
      <c r="N102" s="43"/>
      <c r="O102" s="35"/>
    </row>
    <row r="103" spans="2:15" ht="18" customHeight="1">
      <c r="B103" s="242"/>
      <c r="C103" s="86" t="s">
        <v>32</v>
      </c>
      <c r="D103" s="40"/>
      <c r="E103" s="40"/>
      <c r="F103" s="43"/>
      <c r="G103" s="41"/>
      <c r="H103" s="42"/>
      <c r="I103" s="43"/>
      <c r="J103" s="40"/>
      <c r="K103" s="40"/>
      <c r="L103" s="40"/>
      <c r="M103" s="40"/>
      <c r="N103" s="43"/>
      <c r="O103" s="35"/>
    </row>
    <row r="104" spans="2:15" ht="18" customHeight="1">
      <c r="B104" s="243"/>
      <c r="C104" s="87" t="s">
        <v>57</v>
      </c>
      <c r="D104" s="50" t="s">
        <v>15</v>
      </c>
      <c r="E104" s="50" t="s">
        <v>62</v>
      </c>
      <c r="F104" s="53" t="s">
        <v>62</v>
      </c>
      <c r="G104" s="54" t="s">
        <v>62</v>
      </c>
      <c r="H104" s="55" t="s">
        <v>62</v>
      </c>
      <c r="I104" s="53" t="s">
        <v>62</v>
      </c>
      <c r="J104" s="50" t="s">
        <v>122</v>
      </c>
      <c r="K104" s="50"/>
      <c r="L104" s="50"/>
      <c r="M104" s="50"/>
      <c r="N104" s="53"/>
      <c r="O104" s="35"/>
    </row>
    <row r="105" spans="2:15" ht="21" customHeight="1">
      <c r="B105" s="227" t="s">
        <v>186</v>
      </c>
      <c r="C105" s="88" t="s">
        <v>114</v>
      </c>
      <c r="D105" s="36" t="s">
        <v>122</v>
      </c>
      <c r="E105" s="36"/>
      <c r="F105" s="39"/>
      <c r="G105" s="37" t="s">
        <v>62</v>
      </c>
      <c r="H105" s="91" t="s">
        <v>15</v>
      </c>
      <c r="I105" s="39" t="s">
        <v>62</v>
      </c>
      <c r="J105" s="36" t="s">
        <v>62</v>
      </c>
      <c r="K105" s="36"/>
      <c r="L105" s="36"/>
      <c r="M105" s="36"/>
      <c r="N105" s="39"/>
      <c r="O105" s="35"/>
    </row>
    <row r="106" spans="2:15" ht="18" customHeight="1">
      <c r="B106" s="228"/>
      <c r="C106" s="89" t="s">
        <v>69</v>
      </c>
      <c r="D106" s="58"/>
      <c r="E106" s="58"/>
      <c r="F106" s="61" t="s">
        <v>122</v>
      </c>
      <c r="G106" s="59" t="s">
        <v>62</v>
      </c>
      <c r="H106" s="60" t="s">
        <v>15</v>
      </c>
      <c r="I106" s="61" t="s">
        <v>15</v>
      </c>
      <c r="J106" s="58" t="s">
        <v>15</v>
      </c>
      <c r="K106" s="58"/>
      <c r="L106" s="58"/>
      <c r="M106" s="58" t="s">
        <v>122</v>
      </c>
      <c r="N106" s="61"/>
      <c r="O106" s="35"/>
    </row>
    <row r="107" spans="2:15" ht="18" customHeight="1">
      <c r="B107" s="226" t="s">
        <v>187</v>
      </c>
      <c r="C107" s="35" t="s">
        <v>188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2:15" ht="18" customHeight="1">
      <c r="B108" s="226" t="s">
        <v>189</v>
      </c>
      <c r="C108" s="35" t="s">
        <v>160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3:15" ht="18" customHeight="1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3:15" ht="18" customHeight="1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3:15" ht="18" customHeight="1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3:15" ht="18" customHeight="1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3:15" ht="18" customHeight="1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3:15" ht="18" customHeight="1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3:15" ht="18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3:15" ht="18" customHeight="1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3:15" ht="18" customHeight="1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</sheetData>
  <sheetProtection/>
  <mergeCells count="19">
    <mergeCell ref="G60:I60"/>
    <mergeCell ref="B34:B35"/>
    <mergeCell ref="B53:B54"/>
    <mergeCell ref="B48:B52"/>
    <mergeCell ref="B46:B47"/>
    <mergeCell ref="B41:B45"/>
    <mergeCell ref="B36:B40"/>
    <mergeCell ref="B30:B33"/>
    <mergeCell ref="B10:B29"/>
    <mergeCell ref="I8:L8"/>
    <mergeCell ref="E8:H8"/>
    <mergeCell ref="B105:B106"/>
    <mergeCell ref="B62:B81"/>
    <mergeCell ref="B82:B85"/>
    <mergeCell ref="B86:B87"/>
    <mergeCell ref="B88:B92"/>
    <mergeCell ref="B93:B97"/>
    <mergeCell ref="B98:B99"/>
    <mergeCell ref="B100:B104"/>
  </mergeCells>
  <printOptions/>
  <pageMargins left="0.46" right="0.17" top="0.25" bottom="0.46" header="0.17" footer="0.55"/>
  <pageSetup fitToHeight="2" horizontalDpi="600" verticalDpi="600" orientation="portrait" scale="73" r:id="rId2"/>
  <rowBreaks count="1" manualBreakCount="1">
    <brk id="56" min="1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H245"/>
  <sheetViews>
    <sheetView zoomScale="75" zoomScaleNormal="75" workbookViewId="0" topLeftCell="A17">
      <selection activeCell="C41" sqref="C41"/>
    </sheetView>
  </sheetViews>
  <sheetFormatPr defaultColWidth="11.00390625" defaultRowHeight="15.75"/>
  <cols>
    <col min="2" max="2" width="25.375" style="0" customWidth="1"/>
    <col min="3" max="3" width="14.625" style="0" customWidth="1"/>
    <col min="4" max="5" width="8.625" style="0" customWidth="1"/>
    <col min="6" max="6" width="2.125" style="0" customWidth="1"/>
    <col min="7" max="7" width="27.00390625" style="0" customWidth="1"/>
    <col min="9" max="9" width="11.50390625" style="0" customWidth="1"/>
    <col min="12" max="12" width="34.875" style="0" customWidth="1"/>
    <col min="14" max="14" width="10.125" style="0" customWidth="1"/>
    <col min="16" max="16" width="2.50390625" style="0" customWidth="1"/>
    <col min="17" max="17" width="27.875" style="0" customWidth="1"/>
    <col min="18" max="18" width="23.00390625" style="0" customWidth="1"/>
    <col min="19" max="19" width="9.375" style="0" customWidth="1"/>
    <col min="30" max="30" width="13.125" style="0" customWidth="1"/>
  </cols>
  <sheetData>
    <row r="5" ht="9.75" customHeight="1" thickBot="1"/>
    <row r="6" spans="2:12" ht="28.5" customHeight="1" thickBot="1">
      <c r="B6" s="125" t="s">
        <v>51</v>
      </c>
      <c r="C6" s="126" t="s">
        <v>165</v>
      </c>
      <c r="D6" s="127" t="s">
        <v>170</v>
      </c>
      <c r="E6" s="128" t="s">
        <v>169</v>
      </c>
      <c r="F6" s="130"/>
      <c r="G6" s="125" t="s">
        <v>51</v>
      </c>
      <c r="H6" s="126" t="s">
        <v>165</v>
      </c>
      <c r="I6" s="127" t="s">
        <v>170</v>
      </c>
      <c r="J6" s="128" t="s">
        <v>169</v>
      </c>
      <c r="L6" s="115" t="s">
        <v>168</v>
      </c>
    </row>
    <row r="7" spans="2:20" s="1" customFormat="1" ht="19.5" thickBot="1" thickTop="1">
      <c r="B7" s="131" t="s">
        <v>41</v>
      </c>
      <c r="C7" s="133" t="s">
        <v>5</v>
      </c>
      <c r="D7" s="134">
        <v>12</v>
      </c>
      <c r="E7" s="135">
        <v>8</v>
      </c>
      <c r="F7" s="103"/>
      <c r="G7" s="119" t="s">
        <v>98</v>
      </c>
      <c r="H7" s="150" t="s">
        <v>63</v>
      </c>
      <c r="I7" s="151">
        <v>1</v>
      </c>
      <c r="J7" s="152">
        <v>35</v>
      </c>
      <c r="L7" s="125" t="s">
        <v>51</v>
      </c>
      <c r="M7" s="126" t="s">
        <v>165</v>
      </c>
      <c r="N7" s="127" t="s">
        <v>170</v>
      </c>
      <c r="O7" s="128" t="s">
        <v>169</v>
      </c>
      <c r="P7" s="129"/>
      <c r="Q7" s="125" t="s">
        <v>51</v>
      </c>
      <c r="R7" s="126" t="s">
        <v>165</v>
      </c>
      <c r="S7" s="127" t="s">
        <v>170</v>
      </c>
      <c r="T7" s="128" t="s">
        <v>169</v>
      </c>
    </row>
    <row r="8" spans="2:34" ht="18.75" thickBot="1">
      <c r="B8" s="117"/>
      <c r="C8" s="136" t="s">
        <v>5</v>
      </c>
      <c r="D8" s="40">
        <v>10</v>
      </c>
      <c r="E8" s="137">
        <v>15</v>
      </c>
      <c r="G8" t="s">
        <v>98</v>
      </c>
      <c r="H8" t="s">
        <v>81</v>
      </c>
      <c r="I8">
        <v>1</v>
      </c>
      <c r="J8">
        <v>35</v>
      </c>
      <c r="L8" s="116" t="s">
        <v>43</v>
      </c>
      <c r="M8" s="99" t="s">
        <v>15</v>
      </c>
      <c r="N8" s="97">
        <v>9</v>
      </c>
      <c r="O8" s="98">
        <v>2</v>
      </c>
      <c r="P8" s="1"/>
      <c r="Q8" s="116" t="s">
        <v>96</v>
      </c>
      <c r="R8" s="141" t="s">
        <v>62</v>
      </c>
      <c r="S8" s="142">
        <v>2</v>
      </c>
      <c r="T8" s="143">
        <v>50</v>
      </c>
      <c r="AG8" s="1"/>
      <c r="AH8" s="1"/>
    </row>
    <row r="9" spans="2:20" ht="18.75" thickBot="1">
      <c r="B9" s="117"/>
      <c r="C9" s="136" t="s">
        <v>5</v>
      </c>
      <c r="D9" s="40">
        <v>12</v>
      </c>
      <c r="E9" s="137">
        <v>18</v>
      </c>
      <c r="G9" s="119" t="s">
        <v>140</v>
      </c>
      <c r="H9" s="150" t="s">
        <v>144</v>
      </c>
      <c r="I9" s="151">
        <v>1</v>
      </c>
      <c r="J9" s="152">
        <v>30</v>
      </c>
      <c r="L9" s="117"/>
      <c r="M9" s="104" t="s">
        <v>15</v>
      </c>
      <c r="N9" s="93">
        <v>3</v>
      </c>
      <c r="O9" s="100">
        <v>5</v>
      </c>
      <c r="Q9" s="117"/>
      <c r="R9" s="136" t="s">
        <v>63</v>
      </c>
      <c r="S9" s="40">
        <v>1</v>
      </c>
      <c r="T9" s="137">
        <v>30</v>
      </c>
    </row>
    <row r="10" spans="2:20" ht="18">
      <c r="B10" s="117"/>
      <c r="C10" s="136" t="s">
        <v>5</v>
      </c>
      <c r="D10" s="40">
        <v>25</v>
      </c>
      <c r="E10" s="137">
        <v>20</v>
      </c>
      <c r="G10" s="132" t="s">
        <v>171</v>
      </c>
      <c r="H10" s="153" t="s">
        <v>5</v>
      </c>
      <c r="I10" s="36">
        <v>1</v>
      </c>
      <c r="J10" s="154">
        <v>12</v>
      </c>
      <c r="L10" s="117"/>
      <c r="M10" s="104" t="s">
        <v>5</v>
      </c>
      <c r="N10" s="93">
        <v>5</v>
      </c>
      <c r="O10" s="100">
        <v>2</v>
      </c>
      <c r="Q10" s="117"/>
      <c r="R10" s="136" t="s">
        <v>104</v>
      </c>
      <c r="S10" s="40">
        <v>1</v>
      </c>
      <c r="T10" s="137">
        <v>100</v>
      </c>
    </row>
    <row r="11" spans="2:20" ht="18.75" thickBot="1">
      <c r="B11" s="117"/>
      <c r="C11" s="136" t="s">
        <v>81</v>
      </c>
      <c r="D11" s="40">
        <v>10</v>
      </c>
      <c r="E11" s="137">
        <v>8</v>
      </c>
      <c r="G11" s="117"/>
      <c r="H11" s="136" t="s">
        <v>5</v>
      </c>
      <c r="I11" s="40">
        <v>2</v>
      </c>
      <c r="J11" s="137">
        <v>8</v>
      </c>
      <c r="L11" s="117"/>
      <c r="M11" s="104" t="s">
        <v>5</v>
      </c>
      <c r="N11" s="93">
        <v>6</v>
      </c>
      <c r="O11" s="100">
        <v>4</v>
      </c>
      <c r="Q11" s="118"/>
      <c r="R11" s="138" t="s">
        <v>166</v>
      </c>
      <c r="S11" s="139">
        <v>1</v>
      </c>
      <c r="T11" s="140">
        <v>50</v>
      </c>
    </row>
    <row r="12" spans="2:20" ht="18">
      <c r="B12" s="117"/>
      <c r="C12" s="136" t="s">
        <v>81</v>
      </c>
      <c r="D12" s="40">
        <v>20</v>
      </c>
      <c r="E12" s="137">
        <v>15</v>
      </c>
      <c r="G12" s="132"/>
      <c r="H12" s="136" t="s">
        <v>5</v>
      </c>
      <c r="I12" s="40">
        <v>2</v>
      </c>
      <c r="J12" s="137">
        <v>10</v>
      </c>
      <c r="L12" s="117"/>
      <c r="M12" s="104" t="s">
        <v>5</v>
      </c>
      <c r="N12" s="93">
        <v>3</v>
      </c>
      <c r="O12" s="100">
        <v>8</v>
      </c>
      <c r="Q12" s="116" t="s">
        <v>95</v>
      </c>
      <c r="R12" s="141" t="s">
        <v>62</v>
      </c>
      <c r="S12" s="142">
        <v>1</v>
      </c>
      <c r="T12" s="143">
        <v>20</v>
      </c>
    </row>
    <row r="13" spans="2:20" ht="18.75" thickBot="1">
      <c r="B13" s="117"/>
      <c r="C13" s="136" t="s">
        <v>104</v>
      </c>
      <c r="D13" s="40">
        <v>2</v>
      </c>
      <c r="E13" s="137">
        <v>8</v>
      </c>
      <c r="G13" s="117"/>
      <c r="H13" s="136" t="s">
        <v>62</v>
      </c>
      <c r="I13" s="40">
        <v>1</v>
      </c>
      <c r="J13" s="137">
        <v>6</v>
      </c>
      <c r="L13" s="117"/>
      <c r="M13" s="104" t="s">
        <v>102</v>
      </c>
      <c r="N13" s="93">
        <v>2</v>
      </c>
      <c r="O13" s="100">
        <v>4</v>
      </c>
      <c r="Q13" s="120"/>
      <c r="R13" s="144" t="s">
        <v>163</v>
      </c>
      <c r="S13" s="145">
        <v>1</v>
      </c>
      <c r="T13" s="146">
        <v>15</v>
      </c>
    </row>
    <row r="14" spans="2:20" ht="18.75" thickBot="1">
      <c r="B14" s="117"/>
      <c r="C14" s="136" t="s">
        <v>104</v>
      </c>
      <c r="D14" s="40">
        <v>3</v>
      </c>
      <c r="E14" s="137">
        <v>10</v>
      </c>
      <c r="G14" s="117"/>
      <c r="H14" s="136" t="s">
        <v>62</v>
      </c>
      <c r="I14" s="40">
        <v>1</v>
      </c>
      <c r="J14" s="137">
        <v>5</v>
      </c>
      <c r="L14" s="117"/>
      <c r="M14" s="104" t="s">
        <v>102</v>
      </c>
      <c r="N14" s="93">
        <v>3</v>
      </c>
      <c r="O14" s="100">
        <v>12</v>
      </c>
      <c r="Q14" s="119" t="s">
        <v>138</v>
      </c>
      <c r="R14" s="150" t="s">
        <v>144</v>
      </c>
      <c r="S14" s="151">
        <v>2</v>
      </c>
      <c r="T14" s="152">
        <v>25</v>
      </c>
    </row>
    <row r="15" spans="2:20" ht="18">
      <c r="B15" s="117"/>
      <c r="C15" s="136" t="s">
        <v>104</v>
      </c>
      <c r="D15" s="40">
        <v>2</v>
      </c>
      <c r="E15" s="137">
        <v>12</v>
      </c>
      <c r="G15" s="117"/>
      <c r="H15" s="136" t="s">
        <v>62</v>
      </c>
      <c r="I15" s="40">
        <v>1</v>
      </c>
      <c r="J15" s="137">
        <v>5</v>
      </c>
      <c r="L15" s="117"/>
      <c r="M15" s="104" t="s">
        <v>117</v>
      </c>
      <c r="N15" s="93">
        <v>2</v>
      </c>
      <c r="O15" s="100">
        <v>5</v>
      </c>
      <c r="Q15" s="121" t="s">
        <v>44</v>
      </c>
      <c r="R15" s="153" t="s">
        <v>15</v>
      </c>
      <c r="S15" s="36">
        <v>1</v>
      </c>
      <c r="T15" s="154">
        <v>4</v>
      </c>
    </row>
    <row r="16" spans="2:20" ht="18.75" thickBot="1">
      <c r="B16" s="117"/>
      <c r="C16" s="136" t="s">
        <v>117</v>
      </c>
      <c r="D16" s="40">
        <v>30</v>
      </c>
      <c r="E16" s="137">
        <v>20</v>
      </c>
      <c r="G16" s="117"/>
      <c r="H16" s="136" t="s">
        <v>102</v>
      </c>
      <c r="I16" s="40">
        <v>1</v>
      </c>
      <c r="J16" s="137">
        <v>5</v>
      </c>
      <c r="L16" s="117"/>
      <c r="M16" s="104" t="s">
        <v>117</v>
      </c>
      <c r="N16" s="93">
        <v>1</v>
      </c>
      <c r="O16" s="100">
        <v>8</v>
      </c>
      <c r="Q16" s="122"/>
      <c r="R16" s="147" t="s">
        <v>15</v>
      </c>
      <c r="S16" s="148">
        <v>1</v>
      </c>
      <c r="T16" s="149">
        <v>12</v>
      </c>
    </row>
    <row r="17" spans="2:20" ht="18.75" thickBot="1">
      <c r="B17" s="117"/>
      <c r="C17" s="136" t="s">
        <v>118</v>
      </c>
      <c r="D17" s="40">
        <v>4</v>
      </c>
      <c r="E17" s="137">
        <v>12</v>
      </c>
      <c r="G17" s="117"/>
      <c r="H17" s="136" t="s">
        <v>102</v>
      </c>
      <c r="I17" s="40">
        <v>1</v>
      </c>
      <c r="J17" s="137">
        <v>8</v>
      </c>
      <c r="L17" s="117"/>
      <c r="M17" s="104" t="s">
        <v>118</v>
      </c>
      <c r="N17" s="93">
        <v>1</v>
      </c>
      <c r="O17" s="100">
        <v>8</v>
      </c>
      <c r="Q17" s="119" t="s">
        <v>44</v>
      </c>
      <c r="R17" s="150" t="s">
        <v>5</v>
      </c>
      <c r="S17" s="151">
        <v>1</v>
      </c>
      <c r="T17" s="152">
        <v>25</v>
      </c>
    </row>
    <row r="18" spans="2:20" ht="18">
      <c r="B18" s="117"/>
      <c r="C18" s="136" t="s">
        <v>144</v>
      </c>
      <c r="D18" s="40">
        <v>6</v>
      </c>
      <c r="E18" s="137">
        <v>12</v>
      </c>
      <c r="G18" s="117"/>
      <c r="H18" s="136" t="s">
        <v>163</v>
      </c>
      <c r="I18" s="40">
        <v>1</v>
      </c>
      <c r="J18" s="137">
        <v>8</v>
      </c>
      <c r="L18" s="117"/>
      <c r="M18" s="104" t="s">
        <v>118</v>
      </c>
      <c r="N18" s="93">
        <v>1</v>
      </c>
      <c r="O18" s="100">
        <v>15</v>
      </c>
      <c r="Q18" s="116" t="s">
        <v>135</v>
      </c>
      <c r="R18" s="141" t="s">
        <v>142</v>
      </c>
      <c r="S18" s="142">
        <v>1</v>
      </c>
      <c r="T18" s="143">
        <v>15</v>
      </c>
    </row>
    <row r="19" spans="2:20" ht="18.75" thickBot="1">
      <c r="B19" s="118"/>
      <c r="C19" s="138" t="s">
        <v>144</v>
      </c>
      <c r="D19" s="139">
        <v>5</v>
      </c>
      <c r="E19" s="140">
        <v>15</v>
      </c>
      <c r="G19" s="117"/>
      <c r="H19" s="136" t="s">
        <v>104</v>
      </c>
      <c r="I19" s="40">
        <v>1</v>
      </c>
      <c r="J19" s="137">
        <v>8</v>
      </c>
      <c r="L19" s="117"/>
      <c r="M19" s="104" t="s">
        <v>142</v>
      </c>
      <c r="N19" s="93">
        <v>2</v>
      </c>
      <c r="O19" s="100">
        <v>20</v>
      </c>
      <c r="Q19" s="117"/>
      <c r="R19" s="136" t="s">
        <v>144</v>
      </c>
      <c r="S19" s="40">
        <v>1</v>
      </c>
      <c r="T19" s="137">
        <v>8</v>
      </c>
    </row>
    <row r="20" spans="2:20" ht="18.75" thickBot="1">
      <c r="B20" s="116" t="s">
        <v>35</v>
      </c>
      <c r="C20" s="141" t="s">
        <v>15</v>
      </c>
      <c r="D20" s="142">
        <v>2</v>
      </c>
      <c r="E20" s="143">
        <v>8</v>
      </c>
      <c r="G20" s="117"/>
      <c r="H20" s="136" t="s">
        <v>116</v>
      </c>
      <c r="I20" s="40">
        <v>2</v>
      </c>
      <c r="J20" s="137">
        <v>8</v>
      </c>
      <c r="L20" s="117"/>
      <c r="M20" s="104" t="s">
        <v>144</v>
      </c>
      <c r="N20" s="93">
        <v>14</v>
      </c>
      <c r="O20" s="100">
        <v>4</v>
      </c>
      <c r="Q20" s="118"/>
      <c r="R20" s="138" t="s">
        <v>144</v>
      </c>
      <c r="S20" s="139">
        <v>2</v>
      </c>
      <c r="T20" s="140">
        <v>28</v>
      </c>
    </row>
    <row r="21" spans="2:20" ht="18">
      <c r="B21" s="117"/>
      <c r="C21" s="136" t="s">
        <v>5</v>
      </c>
      <c r="D21" s="64">
        <v>1</v>
      </c>
      <c r="E21" s="137">
        <v>12</v>
      </c>
      <c r="G21" s="117"/>
      <c r="H21" s="136" t="s">
        <v>117</v>
      </c>
      <c r="I21" s="40">
        <v>1</v>
      </c>
      <c r="J21" s="137">
        <v>10</v>
      </c>
      <c r="L21" s="117"/>
      <c r="M21" s="104" t="s">
        <v>144</v>
      </c>
      <c r="N21" s="93">
        <v>10</v>
      </c>
      <c r="O21" s="100">
        <v>5</v>
      </c>
      <c r="Q21" s="116" t="s">
        <v>45</v>
      </c>
      <c r="R21" s="141" t="s">
        <v>5</v>
      </c>
      <c r="S21" s="142">
        <v>5</v>
      </c>
      <c r="T21" s="143">
        <v>20</v>
      </c>
    </row>
    <row r="22" spans="2:20" ht="18">
      <c r="B22" s="117"/>
      <c r="C22" s="136" t="s">
        <v>5</v>
      </c>
      <c r="D22" s="40">
        <v>1</v>
      </c>
      <c r="E22" s="137">
        <v>15</v>
      </c>
      <c r="G22" s="117"/>
      <c r="H22" s="136" t="s">
        <v>117</v>
      </c>
      <c r="I22" s="40">
        <v>1</v>
      </c>
      <c r="J22" s="137">
        <v>5</v>
      </c>
      <c r="L22" s="117"/>
      <c r="M22" s="104" t="s">
        <v>144</v>
      </c>
      <c r="N22" s="93">
        <v>12</v>
      </c>
      <c r="O22" s="100">
        <v>10</v>
      </c>
      <c r="Q22" s="117"/>
      <c r="R22" s="136" t="s">
        <v>62</v>
      </c>
      <c r="S22" s="40">
        <v>1</v>
      </c>
      <c r="T22" s="137">
        <v>20</v>
      </c>
    </row>
    <row r="23" spans="2:20" ht="18.75" thickBot="1">
      <c r="B23" s="117"/>
      <c r="C23" s="136" t="s">
        <v>5</v>
      </c>
      <c r="D23" s="40">
        <v>9</v>
      </c>
      <c r="E23" s="137">
        <v>15</v>
      </c>
      <c r="G23" s="117"/>
      <c r="H23" s="136" t="s">
        <v>117</v>
      </c>
      <c r="I23" s="40">
        <v>1</v>
      </c>
      <c r="J23" s="137">
        <v>8</v>
      </c>
      <c r="L23" s="118"/>
      <c r="M23" s="94" t="s">
        <v>144</v>
      </c>
      <c r="N23" s="95">
        <v>6</v>
      </c>
      <c r="O23" s="96">
        <v>15</v>
      </c>
      <c r="Q23" s="117"/>
      <c r="R23" s="136" t="s">
        <v>163</v>
      </c>
      <c r="S23" s="40">
        <v>2</v>
      </c>
      <c r="T23" s="137">
        <v>10</v>
      </c>
    </row>
    <row r="24" spans="2:20" ht="18.75" thickBot="1">
      <c r="B24" s="117"/>
      <c r="C24" s="136" t="s">
        <v>62</v>
      </c>
      <c r="D24" s="40">
        <v>2</v>
      </c>
      <c r="E24" s="137">
        <v>10</v>
      </c>
      <c r="G24" s="117"/>
      <c r="H24" s="136" t="s">
        <v>117</v>
      </c>
      <c r="I24" s="40">
        <v>1</v>
      </c>
      <c r="J24" s="137">
        <v>8</v>
      </c>
      <c r="L24" s="119" t="s">
        <v>111</v>
      </c>
      <c r="M24" s="105" t="s">
        <v>163</v>
      </c>
      <c r="N24" s="106">
        <v>1</v>
      </c>
      <c r="O24" s="107">
        <v>20</v>
      </c>
      <c r="Q24" s="117"/>
      <c r="R24" s="136" t="s">
        <v>104</v>
      </c>
      <c r="S24" s="40">
        <v>2</v>
      </c>
      <c r="T24" s="137">
        <v>15</v>
      </c>
    </row>
    <row r="25" spans="2:20" ht="18">
      <c r="B25" s="117"/>
      <c r="C25" s="136" t="s">
        <v>62</v>
      </c>
      <c r="D25" s="40">
        <v>1</v>
      </c>
      <c r="E25" s="137">
        <v>25</v>
      </c>
      <c r="G25" s="117"/>
      <c r="H25" s="136" t="s">
        <v>117</v>
      </c>
      <c r="I25" s="40">
        <v>2</v>
      </c>
      <c r="J25" s="137">
        <v>8</v>
      </c>
      <c r="L25" s="116" t="s">
        <v>97</v>
      </c>
      <c r="M25" s="99" t="s">
        <v>63</v>
      </c>
      <c r="N25" s="97">
        <v>1</v>
      </c>
      <c r="O25" s="98">
        <v>35</v>
      </c>
      <c r="Q25" s="117"/>
      <c r="R25" s="136" t="s">
        <v>116</v>
      </c>
      <c r="S25" s="40">
        <v>1</v>
      </c>
      <c r="T25" s="137">
        <v>15</v>
      </c>
    </row>
    <row r="26" spans="2:20" ht="18.75" thickBot="1">
      <c r="B26" s="117"/>
      <c r="C26" s="136" t="s">
        <v>81</v>
      </c>
      <c r="D26" s="40">
        <v>4</v>
      </c>
      <c r="E26" s="137">
        <v>25</v>
      </c>
      <c r="G26" s="117"/>
      <c r="H26" s="136" t="s">
        <v>117</v>
      </c>
      <c r="I26" s="40">
        <v>1</v>
      </c>
      <c r="J26" s="137">
        <v>10</v>
      </c>
      <c r="L26" s="120"/>
      <c r="M26" s="108" t="s">
        <v>143</v>
      </c>
      <c r="N26" s="109">
        <v>1</v>
      </c>
      <c r="O26" s="110">
        <v>20</v>
      </c>
      <c r="Q26" s="117"/>
      <c r="R26" s="136" t="s">
        <v>117</v>
      </c>
      <c r="S26" s="40">
        <v>1</v>
      </c>
      <c r="T26" s="137">
        <v>25</v>
      </c>
    </row>
    <row r="27" spans="2:20" ht="18.75" thickBot="1">
      <c r="B27" s="117"/>
      <c r="C27" s="136" t="s">
        <v>102</v>
      </c>
      <c r="D27" s="40">
        <v>1</v>
      </c>
      <c r="E27" s="137">
        <v>8</v>
      </c>
      <c r="G27" s="117"/>
      <c r="H27" s="147" t="s">
        <v>142</v>
      </c>
      <c r="I27" s="148">
        <v>1</v>
      </c>
      <c r="J27" s="149">
        <v>8</v>
      </c>
      <c r="L27" s="119" t="s">
        <v>47</v>
      </c>
      <c r="M27" s="105" t="s">
        <v>15</v>
      </c>
      <c r="N27" s="106">
        <v>2</v>
      </c>
      <c r="O27" s="107">
        <v>8</v>
      </c>
      <c r="Q27" s="117"/>
      <c r="R27" s="136" t="s">
        <v>143</v>
      </c>
      <c r="S27" s="40">
        <v>1</v>
      </c>
      <c r="T27" s="137">
        <v>18</v>
      </c>
    </row>
    <row r="28" spans="2:20" ht="18.75" thickBot="1">
      <c r="B28" s="117"/>
      <c r="C28" s="136" t="s">
        <v>102</v>
      </c>
      <c r="D28" s="40">
        <v>7</v>
      </c>
      <c r="E28" s="137">
        <v>10</v>
      </c>
      <c r="G28" s="116" t="s">
        <v>39</v>
      </c>
      <c r="H28" s="141" t="s">
        <v>5</v>
      </c>
      <c r="I28" s="142">
        <v>1</v>
      </c>
      <c r="J28" s="143">
        <v>8</v>
      </c>
      <c r="L28" s="119" t="s">
        <v>110</v>
      </c>
      <c r="M28" s="105" t="s">
        <v>163</v>
      </c>
      <c r="N28" s="106">
        <v>1</v>
      </c>
      <c r="O28" s="107">
        <v>40</v>
      </c>
      <c r="Q28" s="117"/>
      <c r="R28" s="136" t="s">
        <v>144</v>
      </c>
      <c r="S28" s="40">
        <v>4</v>
      </c>
      <c r="T28" s="137">
        <v>15</v>
      </c>
    </row>
    <row r="29" spans="2:20" ht="18.75" thickBot="1">
      <c r="B29" s="117"/>
      <c r="C29" s="136" t="s">
        <v>102</v>
      </c>
      <c r="D29" s="40">
        <v>1</v>
      </c>
      <c r="E29" s="137">
        <v>12</v>
      </c>
      <c r="G29" s="132"/>
      <c r="H29" s="136" t="s">
        <v>5</v>
      </c>
      <c r="I29" s="40">
        <v>1</v>
      </c>
      <c r="J29" s="137">
        <v>20</v>
      </c>
      <c r="L29" s="119" t="s">
        <v>137</v>
      </c>
      <c r="M29" s="105" t="s">
        <v>142</v>
      </c>
      <c r="N29" s="106">
        <v>8</v>
      </c>
      <c r="O29" s="107">
        <v>10</v>
      </c>
      <c r="Q29" s="117"/>
      <c r="R29" s="136" t="s">
        <v>144</v>
      </c>
      <c r="S29" s="40">
        <v>1</v>
      </c>
      <c r="T29" s="137">
        <v>18</v>
      </c>
    </row>
    <row r="30" spans="2:20" ht="18">
      <c r="B30" s="117"/>
      <c r="C30" s="136" t="s">
        <v>163</v>
      </c>
      <c r="D30" s="40">
        <v>1</v>
      </c>
      <c r="E30" s="137">
        <v>8</v>
      </c>
      <c r="G30" s="132"/>
      <c r="H30" s="136" t="s">
        <v>62</v>
      </c>
      <c r="I30" s="40">
        <v>8</v>
      </c>
      <c r="J30" s="137">
        <v>8</v>
      </c>
      <c r="L30" s="116" t="s">
        <v>50</v>
      </c>
      <c r="M30" s="99" t="s">
        <v>5</v>
      </c>
      <c r="N30" s="97" t="s">
        <v>167</v>
      </c>
      <c r="O30" s="98">
        <v>6</v>
      </c>
      <c r="Q30" s="117"/>
      <c r="R30" s="136" t="s">
        <v>144</v>
      </c>
      <c r="S30" s="40">
        <v>4</v>
      </c>
      <c r="T30" s="137">
        <v>20</v>
      </c>
    </row>
    <row r="31" spans="2:20" ht="18.75" thickBot="1">
      <c r="B31" s="117"/>
      <c r="C31" s="136" t="s">
        <v>163</v>
      </c>
      <c r="D31" s="40">
        <v>3</v>
      </c>
      <c r="E31" s="137">
        <v>10</v>
      </c>
      <c r="G31" s="132"/>
      <c r="H31" s="136" t="s">
        <v>81</v>
      </c>
      <c r="I31" s="40">
        <v>1</v>
      </c>
      <c r="J31" s="137">
        <v>10</v>
      </c>
      <c r="L31" s="117"/>
      <c r="M31" s="104" t="s">
        <v>81</v>
      </c>
      <c r="N31" s="93" t="s">
        <v>167</v>
      </c>
      <c r="O31" s="100">
        <v>5</v>
      </c>
      <c r="Q31" s="118"/>
      <c r="R31" s="138" t="s">
        <v>144</v>
      </c>
      <c r="S31" s="139">
        <v>3</v>
      </c>
      <c r="T31" s="140">
        <v>25</v>
      </c>
    </row>
    <row r="32" spans="2:20" ht="18.75" thickBot="1">
      <c r="B32" s="117"/>
      <c r="C32" s="136" t="s">
        <v>163</v>
      </c>
      <c r="D32" s="40">
        <v>5</v>
      </c>
      <c r="E32" s="137">
        <v>12</v>
      </c>
      <c r="G32" s="132"/>
      <c r="H32" s="136" t="s">
        <v>102</v>
      </c>
      <c r="I32" s="40">
        <v>1</v>
      </c>
      <c r="J32" s="137">
        <v>15</v>
      </c>
      <c r="L32" s="118"/>
      <c r="M32" s="94" t="s">
        <v>102</v>
      </c>
      <c r="N32" s="95">
        <v>40</v>
      </c>
      <c r="O32" s="96">
        <v>5</v>
      </c>
      <c r="Q32" s="116" t="s">
        <v>37</v>
      </c>
      <c r="R32" s="141" t="s">
        <v>15</v>
      </c>
      <c r="S32" s="142">
        <v>1</v>
      </c>
      <c r="T32" s="143">
        <v>4</v>
      </c>
    </row>
    <row r="33" spans="2:20" ht="18.75" thickBot="1">
      <c r="B33" s="117"/>
      <c r="C33" s="136" t="s">
        <v>163</v>
      </c>
      <c r="D33" s="40">
        <v>12</v>
      </c>
      <c r="E33" s="137">
        <v>15</v>
      </c>
      <c r="G33" s="132"/>
      <c r="H33" s="136" t="s">
        <v>163</v>
      </c>
      <c r="I33" s="40">
        <v>1</v>
      </c>
      <c r="J33" s="137">
        <v>10</v>
      </c>
      <c r="L33" s="123" t="s">
        <v>94</v>
      </c>
      <c r="M33" s="124" t="s">
        <v>62</v>
      </c>
      <c r="N33" s="106">
        <v>6</v>
      </c>
      <c r="O33" s="107">
        <v>20</v>
      </c>
      <c r="Q33" s="117"/>
      <c r="R33" s="136" t="s">
        <v>5</v>
      </c>
      <c r="S33" s="40">
        <v>12</v>
      </c>
      <c r="T33" s="137">
        <v>10</v>
      </c>
    </row>
    <row r="34" spans="2:20" ht="18.75" thickBot="1">
      <c r="B34" s="117"/>
      <c r="C34" s="136" t="s">
        <v>104</v>
      </c>
      <c r="D34" s="40">
        <v>3</v>
      </c>
      <c r="E34" s="137">
        <v>12</v>
      </c>
      <c r="G34" s="132"/>
      <c r="H34" s="136" t="s">
        <v>104</v>
      </c>
      <c r="I34" s="40">
        <v>1</v>
      </c>
      <c r="J34" s="137">
        <v>10</v>
      </c>
      <c r="L34" s="119" t="s">
        <v>113</v>
      </c>
      <c r="M34" s="105" t="s">
        <v>163</v>
      </c>
      <c r="N34" s="106">
        <v>200</v>
      </c>
      <c r="O34" s="107">
        <v>20</v>
      </c>
      <c r="Q34" s="117"/>
      <c r="R34" s="136" t="s">
        <v>5</v>
      </c>
      <c r="S34" s="40">
        <v>6</v>
      </c>
      <c r="T34" s="137">
        <v>12</v>
      </c>
    </row>
    <row r="35" spans="2:20" ht="18">
      <c r="B35" s="117"/>
      <c r="C35" s="136" t="s">
        <v>116</v>
      </c>
      <c r="D35" s="40">
        <v>1</v>
      </c>
      <c r="E35" s="137">
        <v>10</v>
      </c>
      <c r="G35" s="132"/>
      <c r="H35" s="136" t="s">
        <v>116</v>
      </c>
      <c r="I35" s="40">
        <v>1</v>
      </c>
      <c r="J35" s="137">
        <v>10</v>
      </c>
      <c r="L35" s="116" t="s">
        <v>109</v>
      </c>
      <c r="M35" s="99" t="s">
        <v>102</v>
      </c>
      <c r="N35" s="97">
        <v>6</v>
      </c>
      <c r="O35" s="98">
        <v>20</v>
      </c>
      <c r="Q35" s="117"/>
      <c r="R35" s="136" t="s">
        <v>62</v>
      </c>
      <c r="S35" s="40">
        <v>2</v>
      </c>
      <c r="T35" s="137">
        <v>10</v>
      </c>
    </row>
    <row r="36" spans="2:20" ht="18">
      <c r="B36" s="117"/>
      <c r="C36" s="136" t="s">
        <v>117</v>
      </c>
      <c r="D36" s="40">
        <v>2</v>
      </c>
      <c r="E36" s="137">
        <v>10</v>
      </c>
      <c r="G36" s="132"/>
      <c r="H36" s="136" t="s">
        <v>116</v>
      </c>
      <c r="I36" s="40">
        <v>3</v>
      </c>
      <c r="J36" s="137">
        <v>15</v>
      </c>
      <c r="L36" s="117"/>
      <c r="M36" s="104" t="s">
        <v>163</v>
      </c>
      <c r="N36" s="93">
        <v>1</v>
      </c>
      <c r="O36" s="100">
        <v>15</v>
      </c>
      <c r="Q36" s="117"/>
      <c r="R36" s="136" t="s">
        <v>102</v>
      </c>
      <c r="S36" s="40">
        <v>2</v>
      </c>
      <c r="T36" s="137">
        <v>10</v>
      </c>
    </row>
    <row r="37" spans="2:20" ht="18">
      <c r="B37" s="117"/>
      <c r="C37" s="136" t="s">
        <v>118</v>
      </c>
      <c r="D37" s="40">
        <v>1</v>
      </c>
      <c r="E37" s="137">
        <v>10</v>
      </c>
      <c r="G37" s="132"/>
      <c r="H37" s="136" t="s">
        <v>117</v>
      </c>
      <c r="I37" s="40">
        <v>2</v>
      </c>
      <c r="J37" s="137">
        <v>10</v>
      </c>
      <c r="L37" s="117"/>
      <c r="M37" s="104" t="s">
        <v>104</v>
      </c>
      <c r="N37" s="93">
        <v>1</v>
      </c>
      <c r="O37" s="100">
        <v>12</v>
      </c>
      <c r="Q37" s="117"/>
      <c r="R37" s="136" t="s">
        <v>163</v>
      </c>
      <c r="S37" s="40">
        <v>1</v>
      </c>
      <c r="T37" s="137">
        <v>8</v>
      </c>
    </row>
    <row r="38" spans="2:20" ht="18">
      <c r="B38" s="117"/>
      <c r="C38" s="136" t="s">
        <v>144</v>
      </c>
      <c r="D38" s="40">
        <v>6</v>
      </c>
      <c r="E38" s="137">
        <v>15</v>
      </c>
      <c r="G38" s="132"/>
      <c r="H38" s="153" t="s">
        <v>118</v>
      </c>
      <c r="I38" s="36">
        <v>2</v>
      </c>
      <c r="J38" s="154">
        <v>12</v>
      </c>
      <c r="L38" s="117"/>
      <c r="M38" s="104" t="s">
        <v>104</v>
      </c>
      <c r="N38" s="93">
        <v>2</v>
      </c>
      <c r="O38" s="100">
        <v>25</v>
      </c>
      <c r="Q38" s="117"/>
      <c r="R38" s="136" t="s">
        <v>163</v>
      </c>
      <c r="S38" s="40">
        <v>3</v>
      </c>
      <c r="T38" s="137">
        <v>10</v>
      </c>
    </row>
    <row r="39" spans="2:20" ht="18.75" thickBot="1">
      <c r="B39" s="118"/>
      <c r="C39" s="138" t="s">
        <v>144</v>
      </c>
      <c r="D39" s="139">
        <v>10</v>
      </c>
      <c r="E39" s="140">
        <v>20</v>
      </c>
      <c r="G39" s="117"/>
      <c r="H39" s="136" t="s">
        <v>143</v>
      </c>
      <c r="I39" s="40">
        <v>1</v>
      </c>
      <c r="J39" s="137">
        <v>4</v>
      </c>
      <c r="L39" s="117"/>
      <c r="M39" s="104" t="s">
        <v>144</v>
      </c>
      <c r="N39" s="93">
        <v>10</v>
      </c>
      <c r="O39" s="100">
        <v>18</v>
      </c>
      <c r="Q39" s="117"/>
      <c r="R39" s="136" t="s">
        <v>163</v>
      </c>
      <c r="S39" s="40">
        <v>5</v>
      </c>
      <c r="T39" s="137">
        <v>12</v>
      </c>
    </row>
    <row r="40" spans="2:20" ht="18.75" thickBot="1">
      <c r="B40" s="116" t="s">
        <v>124</v>
      </c>
      <c r="C40" s="141" t="s">
        <v>117</v>
      </c>
      <c r="D40" s="142">
        <v>1</v>
      </c>
      <c r="E40" s="143">
        <v>15</v>
      </c>
      <c r="G40" s="118"/>
      <c r="H40" s="138" t="s">
        <v>144</v>
      </c>
      <c r="I40" s="139">
        <v>1</v>
      </c>
      <c r="J40" s="140">
        <v>25</v>
      </c>
      <c r="L40" s="117"/>
      <c r="M40" s="104" t="s">
        <v>144</v>
      </c>
      <c r="N40" s="93">
        <v>3</v>
      </c>
      <c r="O40" s="100">
        <v>20</v>
      </c>
      <c r="Q40" s="117"/>
      <c r="R40" s="136" t="s">
        <v>117</v>
      </c>
      <c r="S40" s="40">
        <v>1</v>
      </c>
      <c r="T40" s="137">
        <v>12</v>
      </c>
    </row>
    <row r="41" spans="2:20" ht="18.75" thickBot="1">
      <c r="B41" s="117"/>
      <c r="C41" s="136" t="s">
        <v>177</v>
      </c>
      <c r="D41" s="40">
        <v>6</v>
      </c>
      <c r="E41" s="137">
        <v>25</v>
      </c>
      <c r="G41" s="122" t="s">
        <v>120</v>
      </c>
      <c r="H41" s="153" t="s">
        <v>118</v>
      </c>
      <c r="I41" s="36">
        <v>2</v>
      </c>
      <c r="J41" s="154">
        <v>12</v>
      </c>
      <c r="L41" s="118"/>
      <c r="M41" s="94" t="s">
        <v>144</v>
      </c>
      <c r="N41" s="95">
        <v>4</v>
      </c>
      <c r="O41" s="96">
        <v>25</v>
      </c>
      <c r="Q41" s="117"/>
      <c r="R41" s="136" t="s">
        <v>117</v>
      </c>
      <c r="S41" s="40">
        <v>1</v>
      </c>
      <c r="T41" s="137">
        <v>15</v>
      </c>
    </row>
    <row r="42" spans="2:20" ht="18.75" thickBot="1">
      <c r="B42" s="117"/>
      <c r="C42" s="136" t="s">
        <v>144</v>
      </c>
      <c r="D42" s="40">
        <v>20</v>
      </c>
      <c r="E42" s="137">
        <v>5</v>
      </c>
      <c r="G42" s="116" t="s">
        <v>60</v>
      </c>
      <c r="H42" s="141" t="s">
        <v>62</v>
      </c>
      <c r="I42" s="142">
        <v>4</v>
      </c>
      <c r="J42" s="143">
        <v>12</v>
      </c>
      <c r="L42" s="119" t="s">
        <v>139</v>
      </c>
      <c r="M42" s="105" t="s">
        <v>144</v>
      </c>
      <c r="N42" s="106">
        <v>30</v>
      </c>
      <c r="O42" s="107">
        <v>28</v>
      </c>
      <c r="Q42" s="117"/>
      <c r="R42" s="136" t="s">
        <v>118</v>
      </c>
      <c r="S42" s="40">
        <v>1</v>
      </c>
      <c r="T42" s="137">
        <v>5</v>
      </c>
    </row>
    <row r="43" spans="2:20" ht="18.75" thickBot="1">
      <c r="B43" s="118"/>
      <c r="C43" s="138" t="s">
        <v>144</v>
      </c>
      <c r="D43" s="139">
        <v>1</v>
      </c>
      <c r="E43" s="140">
        <v>15</v>
      </c>
      <c r="G43" s="117"/>
      <c r="H43" s="136" t="s">
        <v>62</v>
      </c>
      <c r="I43" s="40">
        <v>1</v>
      </c>
      <c r="J43" s="137">
        <v>10</v>
      </c>
      <c r="L43" s="119" t="s">
        <v>48</v>
      </c>
      <c r="M43" s="105" t="s">
        <v>5</v>
      </c>
      <c r="N43" s="106">
        <v>1</v>
      </c>
      <c r="O43" s="107">
        <v>25</v>
      </c>
      <c r="Q43" s="117"/>
      <c r="R43" s="136" t="s">
        <v>144</v>
      </c>
      <c r="S43" s="40">
        <v>2</v>
      </c>
      <c r="T43" s="137">
        <v>8</v>
      </c>
    </row>
    <row r="44" spans="2:20" ht="18.75" thickBot="1">
      <c r="B44" s="119" t="s">
        <v>36</v>
      </c>
      <c r="C44" s="150" t="s">
        <v>5</v>
      </c>
      <c r="D44" s="151">
        <v>1</v>
      </c>
      <c r="E44" s="152">
        <v>20</v>
      </c>
      <c r="G44" s="117"/>
      <c r="H44" s="136" t="s">
        <v>104</v>
      </c>
      <c r="I44" s="40">
        <v>1</v>
      </c>
      <c r="J44" s="137">
        <v>10</v>
      </c>
      <c r="L44" s="119" t="s">
        <v>134</v>
      </c>
      <c r="M44" s="105" t="s">
        <v>142</v>
      </c>
      <c r="N44" s="106">
        <v>1</v>
      </c>
      <c r="O44" s="107">
        <v>25</v>
      </c>
      <c r="Q44" s="117"/>
      <c r="R44" s="136" t="s">
        <v>144</v>
      </c>
      <c r="S44" s="40">
        <v>10</v>
      </c>
      <c r="T44" s="137">
        <v>15</v>
      </c>
    </row>
    <row r="45" spans="2:20" ht="18.75" thickBot="1">
      <c r="B45" s="116" t="s">
        <v>34</v>
      </c>
      <c r="C45" s="141" t="s">
        <v>5</v>
      </c>
      <c r="D45" s="142">
        <v>6</v>
      </c>
      <c r="E45" s="143">
        <v>15</v>
      </c>
      <c r="F45" s="28"/>
      <c r="G45" s="117"/>
      <c r="H45" s="136" t="s">
        <v>116</v>
      </c>
      <c r="I45" s="40">
        <v>2</v>
      </c>
      <c r="J45" s="137">
        <v>12</v>
      </c>
      <c r="L45" s="119" t="s">
        <v>112</v>
      </c>
      <c r="M45" s="105" t="s">
        <v>163</v>
      </c>
      <c r="N45" s="106">
        <v>1</v>
      </c>
      <c r="O45" s="107">
        <v>15</v>
      </c>
      <c r="Q45" s="118"/>
      <c r="R45" s="138" t="s">
        <v>144</v>
      </c>
      <c r="S45" s="139">
        <v>5</v>
      </c>
      <c r="T45" s="140">
        <v>20</v>
      </c>
    </row>
    <row r="46" spans="2:15" ht="18">
      <c r="B46" s="117"/>
      <c r="C46" s="136" t="s">
        <v>5</v>
      </c>
      <c r="D46" s="40">
        <v>8</v>
      </c>
      <c r="E46" s="137">
        <v>22</v>
      </c>
      <c r="G46" s="117"/>
      <c r="H46" s="136" t="s">
        <v>116</v>
      </c>
      <c r="I46" s="40">
        <v>6</v>
      </c>
      <c r="J46" s="137">
        <v>15</v>
      </c>
      <c r="L46" s="116" t="s">
        <v>93</v>
      </c>
      <c r="M46" s="111" t="s">
        <v>62</v>
      </c>
      <c r="N46" s="101">
        <v>1</v>
      </c>
      <c r="O46" s="102">
        <v>20</v>
      </c>
    </row>
    <row r="47" spans="2:20" ht="18.75" thickBot="1">
      <c r="B47" s="117"/>
      <c r="C47" s="136" t="s">
        <v>163</v>
      </c>
      <c r="D47" s="40">
        <v>1</v>
      </c>
      <c r="E47" s="137">
        <v>8</v>
      </c>
      <c r="G47" s="117"/>
      <c r="H47" s="147" t="s">
        <v>117</v>
      </c>
      <c r="I47" s="148">
        <v>1</v>
      </c>
      <c r="J47" s="149">
        <v>25</v>
      </c>
      <c r="L47" s="120"/>
      <c r="M47" s="94" t="s">
        <v>143</v>
      </c>
      <c r="N47" s="95">
        <v>1</v>
      </c>
      <c r="O47" s="96">
        <v>15</v>
      </c>
      <c r="Q47" s="113"/>
      <c r="R47" s="35"/>
      <c r="S47" s="35"/>
      <c r="T47" s="35"/>
    </row>
    <row r="48" spans="2:20" ht="18">
      <c r="B48" s="117"/>
      <c r="C48" s="136" t="s">
        <v>163</v>
      </c>
      <c r="D48" s="40">
        <v>6</v>
      </c>
      <c r="E48" s="137">
        <v>10</v>
      </c>
      <c r="G48" s="116" t="s">
        <v>38</v>
      </c>
      <c r="H48" s="141" t="s">
        <v>5</v>
      </c>
      <c r="I48" s="142">
        <v>1</v>
      </c>
      <c r="J48" s="143">
        <v>20</v>
      </c>
      <c r="L48" s="116" t="s">
        <v>46</v>
      </c>
      <c r="M48" s="99" t="s">
        <v>15</v>
      </c>
      <c r="N48" s="97">
        <v>1</v>
      </c>
      <c r="O48" s="98">
        <v>6</v>
      </c>
      <c r="Q48" s="113"/>
      <c r="R48" s="35"/>
      <c r="S48" s="35"/>
      <c r="T48" s="35"/>
    </row>
    <row r="49" spans="2:20" ht="18">
      <c r="B49" s="117"/>
      <c r="C49" s="136" t="s">
        <v>163</v>
      </c>
      <c r="D49" s="40">
        <v>4</v>
      </c>
      <c r="E49" s="137">
        <v>12</v>
      </c>
      <c r="G49" s="132"/>
      <c r="H49" s="136" t="s">
        <v>62</v>
      </c>
      <c r="I49" s="40">
        <v>2</v>
      </c>
      <c r="J49" s="137">
        <v>10</v>
      </c>
      <c r="L49" s="117"/>
      <c r="M49" s="104" t="s">
        <v>15</v>
      </c>
      <c r="N49" s="93">
        <v>4</v>
      </c>
      <c r="O49" s="100">
        <v>8</v>
      </c>
      <c r="R49" s="35"/>
      <c r="S49" s="35"/>
      <c r="T49" s="35"/>
    </row>
    <row r="50" spans="2:20" ht="18">
      <c r="B50" s="117"/>
      <c r="C50" s="136" t="s">
        <v>104</v>
      </c>
      <c r="D50" s="40">
        <v>3</v>
      </c>
      <c r="E50" s="137">
        <v>10</v>
      </c>
      <c r="F50" s="103"/>
      <c r="G50" s="132"/>
      <c r="H50" s="136" t="s">
        <v>117</v>
      </c>
      <c r="I50" s="40">
        <v>1</v>
      </c>
      <c r="J50" s="137">
        <v>8</v>
      </c>
      <c r="L50" s="117"/>
      <c r="M50" s="104" t="s">
        <v>5</v>
      </c>
      <c r="N50" s="93">
        <v>2</v>
      </c>
      <c r="O50" s="100">
        <v>12</v>
      </c>
      <c r="R50" s="35"/>
      <c r="S50" s="35"/>
      <c r="T50" s="35"/>
    </row>
    <row r="51" spans="2:20" ht="18.75" thickBot="1">
      <c r="B51" s="117"/>
      <c r="C51" s="136" t="s">
        <v>104</v>
      </c>
      <c r="D51" s="40">
        <v>1</v>
      </c>
      <c r="E51" s="137">
        <v>12</v>
      </c>
      <c r="F51" s="28"/>
      <c r="G51" s="118"/>
      <c r="H51" s="138" t="s">
        <v>116</v>
      </c>
      <c r="I51" s="139">
        <v>1</v>
      </c>
      <c r="J51" s="140">
        <v>12</v>
      </c>
      <c r="L51" s="117"/>
      <c r="M51" s="104" t="s">
        <v>5</v>
      </c>
      <c r="N51" s="93">
        <v>8</v>
      </c>
      <c r="O51" s="100">
        <v>8</v>
      </c>
      <c r="R51" s="35"/>
      <c r="S51" s="35"/>
      <c r="T51" s="35"/>
    </row>
    <row r="52" spans="2:20" ht="18.75" thickBot="1">
      <c r="B52" s="117"/>
      <c r="C52" s="136" t="s">
        <v>117</v>
      </c>
      <c r="D52" s="40">
        <v>1</v>
      </c>
      <c r="E52" s="137">
        <v>10</v>
      </c>
      <c r="F52" s="28"/>
      <c r="G52" s="119" t="s">
        <v>92</v>
      </c>
      <c r="H52" s="150" t="s">
        <v>62</v>
      </c>
      <c r="I52" s="151">
        <v>1</v>
      </c>
      <c r="J52" s="152">
        <v>8</v>
      </c>
      <c r="L52" s="117"/>
      <c r="M52" s="104" t="s">
        <v>5</v>
      </c>
      <c r="N52" s="93">
        <v>4</v>
      </c>
      <c r="O52" s="100">
        <v>15</v>
      </c>
      <c r="R52" s="35"/>
      <c r="S52" s="35"/>
      <c r="T52" s="35"/>
    </row>
    <row r="53" spans="2:20" ht="18">
      <c r="B53" s="117"/>
      <c r="C53" s="136" t="s">
        <v>144</v>
      </c>
      <c r="D53" s="40">
        <v>2</v>
      </c>
      <c r="E53" s="137">
        <v>8</v>
      </c>
      <c r="F53" s="28"/>
      <c r="G53" s="116" t="s">
        <v>136</v>
      </c>
      <c r="H53" s="141" t="s">
        <v>142</v>
      </c>
      <c r="I53" s="142">
        <v>2</v>
      </c>
      <c r="J53" s="143">
        <v>12</v>
      </c>
      <c r="L53" s="117"/>
      <c r="M53" s="104" t="s">
        <v>104</v>
      </c>
      <c r="N53" s="93">
        <v>2</v>
      </c>
      <c r="O53" s="100">
        <v>6</v>
      </c>
      <c r="R53" s="35"/>
      <c r="S53" s="35"/>
      <c r="T53" s="35"/>
    </row>
    <row r="54" spans="2:20" ht="18.75" thickBot="1">
      <c r="B54" s="117"/>
      <c r="C54" s="136" t="s">
        <v>144</v>
      </c>
      <c r="D54" s="40">
        <v>4</v>
      </c>
      <c r="E54" s="137">
        <v>10</v>
      </c>
      <c r="F54" s="28"/>
      <c r="G54" s="120"/>
      <c r="H54" s="144" t="s">
        <v>144</v>
      </c>
      <c r="I54" s="145">
        <v>1</v>
      </c>
      <c r="J54" s="146">
        <v>20</v>
      </c>
      <c r="L54" s="117"/>
      <c r="M54" s="104" t="s">
        <v>104</v>
      </c>
      <c r="N54" s="93">
        <v>2</v>
      </c>
      <c r="O54" s="100">
        <v>12</v>
      </c>
      <c r="R54" s="35"/>
      <c r="S54" s="35"/>
      <c r="T54" s="35"/>
    </row>
    <row r="55" spans="2:20" ht="18.75" thickBot="1">
      <c r="B55" s="112"/>
      <c r="C55" s="138" t="s">
        <v>144</v>
      </c>
      <c r="D55" s="139">
        <v>10</v>
      </c>
      <c r="E55" s="140">
        <v>15</v>
      </c>
      <c r="F55" s="28"/>
      <c r="G55" s="119" t="s">
        <v>42</v>
      </c>
      <c r="H55" s="155" t="s">
        <v>15</v>
      </c>
      <c r="I55" s="151">
        <v>1</v>
      </c>
      <c r="J55" s="152">
        <v>8</v>
      </c>
      <c r="L55" s="117"/>
      <c r="M55" s="104" t="s">
        <v>118</v>
      </c>
      <c r="N55" s="93">
        <v>2</v>
      </c>
      <c r="O55" s="100">
        <v>8</v>
      </c>
      <c r="R55" s="35"/>
      <c r="S55" s="35"/>
      <c r="T55" s="35"/>
    </row>
    <row r="56" spans="6:20" ht="18.75" thickBot="1">
      <c r="F56" s="103"/>
      <c r="G56" s="1"/>
      <c r="L56" s="118"/>
      <c r="M56" s="94" t="s">
        <v>144</v>
      </c>
      <c r="N56" s="95">
        <v>8</v>
      </c>
      <c r="O56" s="96">
        <v>8</v>
      </c>
      <c r="R56" s="35"/>
      <c r="S56" s="35"/>
      <c r="T56" s="35"/>
    </row>
    <row r="57" spans="6:20" ht="15.75">
      <c r="F57" s="28"/>
      <c r="G57" s="1"/>
      <c r="R57" s="35"/>
      <c r="S57" s="35"/>
      <c r="T57" s="35"/>
    </row>
    <row r="58" spans="6:20" ht="15.75">
      <c r="F58" s="28"/>
      <c r="G58" s="1"/>
      <c r="R58" s="35"/>
      <c r="S58" s="35"/>
      <c r="T58" s="35"/>
    </row>
    <row r="59" spans="7:20" ht="15.75">
      <c r="G59" s="1"/>
      <c r="R59" s="35"/>
      <c r="S59" s="35"/>
      <c r="T59" s="35"/>
    </row>
    <row r="60" ht="15.75">
      <c r="G60" s="1"/>
    </row>
    <row r="61" ht="15.75">
      <c r="G61" s="1"/>
    </row>
    <row r="62" spans="6:7" ht="15.75">
      <c r="F62" s="92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100" ht="16.5" thickBot="1"/>
    <row r="101" ht="15.75">
      <c r="F101" s="99" t="s">
        <v>15</v>
      </c>
    </row>
    <row r="126" ht="15.75">
      <c r="F126" s="114"/>
    </row>
    <row r="143" ht="18">
      <c r="G143" s="113"/>
    </row>
    <row r="144" ht="18">
      <c r="G144" s="113"/>
    </row>
    <row r="145" ht="18">
      <c r="G145" s="113"/>
    </row>
    <row r="146" ht="18">
      <c r="G146" s="113"/>
    </row>
    <row r="147" ht="18">
      <c r="G147" s="113"/>
    </row>
    <row r="148" ht="18">
      <c r="G148" s="113"/>
    </row>
    <row r="149" ht="18">
      <c r="G149" s="113"/>
    </row>
    <row r="150" ht="18">
      <c r="G150" s="113"/>
    </row>
    <row r="151" ht="18">
      <c r="G151" s="113"/>
    </row>
    <row r="152" ht="18">
      <c r="G152" s="113"/>
    </row>
    <row r="153" ht="18">
      <c r="G153" s="113"/>
    </row>
    <row r="154" ht="18">
      <c r="G154" s="113"/>
    </row>
    <row r="155" ht="18">
      <c r="G155" s="113"/>
    </row>
    <row r="156" ht="18">
      <c r="G156" s="113"/>
    </row>
    <row r="157" ht="18">
      <c r="G157" s="113"/>
    </row>
    <row r="158" ht="18">
      <c r="G158" s="113"/>
    </row>
    <row r="159" ht="18">
      <c r="G159" s="113"/>
    </row>
    <row r="160" ht="18">
      <c r="G160" s="113"/>
    </row>
    <row r="161" ht="18">
      <c r="G161" s="113"/>
    </row>
    <row r="162" ht="18">
      <c r="G162" s="113"/>
    </row>
    <row r="163" ht="18">
      <c r="G163" s="113"/>
    </row>
    <row r="164" ht="18">
      <c r="G164" s="113"/>
    </row>
    <row r="165" ht="18">
      <c r="G165" s="113"/>
    </row>
    <row r="166" ht="18">
      <c r="G166" s="113"/>
    </row>
    <row r="167" ht="18">
      <c r="G167" s="113"/>
    </row>
    <row r="168" ht="18">
      <c r="G168" s="113"/>
    </row>
    <row r="169" ht="18">
      <c r="G169" s="113"/>
    </row>
    <row r="170" ht="18">
      <c r="G170" s="113"/>
    </row>
    <row r="171" ht="18">
      <c r="G171" s="113"/>
    </row>
    <row r="172" ht="18">
      <c r="G172" s="113"/>
    </row>
    <row r="173" ht="18">
      <c r="G173" s="113"/>
    </row>
    <row r="174" ht="18">
      <c r="G174" s="113"/>
    </row>
    <row r="175" ht="18">
      <c r="G175" s="113"/>
    </row>
    <row r="176" ht="18">
      <c r="G176" s="113"/>
    </row>
    <row r="177" ht="18">
      <c r="G177" s="113"/>
    </row>
    <row r="178" ht="18">
      <c r="G178" s="113"/>
    </row>
    <row r="179" ht="18">
      <c r="G179" s="113"/>
    </row>
    <row r="231" ht="18">
      <c r="B231" s="113"/>
    </row>
    <row r="232" ht="18">
      <c r="B232" s="113"/>
    </row>
    <row r="233" ht="18">
      <c r="B233" s="113"/>
    </row>
    <row r="234" ht="18">
      <c r="B234" s="113"/>
    </row>
    <row r="235" ht="18">
      <c r="B235" s="113"/>
    </row>
    <row r="236" ht="18">
      <c r="B236" s="113"/>
    </row>
    <row r="237" ht="18">
      <c r="B237" s="113"/>
    </row>
    <row r="238" ht="18">
      <c r="B238" s="113"/>
    </row>
    <row r="239" ht="18">
      <c r="B239" s="113"/>
    </row>
    <row r="240" ht="18">
      <c r="B240" s="113"/>
    </row>
    <row r="241" ht="18">
      <c r="B241" s="113"/>
    </row>
    <row r="242" ht="18">
      <c r="B242" s="113"/>
    </row>
    <row r="243" ht="18">
      <c r="B243" s="113"/>
    </row>
    <row r="244" ht="18">
      <c r="B244" s="113"/>
    </row>
    <row r="245" ht="18">
      <c r="B245" s="113"/>
    </row>
  </sheetData>
  <sheetProtection/>
  <printOptions/>
  <pageMargins left="0.32" right="0.05" top="0.21" bottom="0.01" header="0.09" footer="0.1"/>
  <pageSetup fitToHeight="1" fitToWidth="1" horizontalDpi="1200" verticalDpi="12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pane xSplit="1" topLeftCell="D1" activePane="topRight" state="frozen"/>
      <selection pane="topLeft" activeCell="A1" sqref="A1"/>
      <selection pane="topRight" activeCell="J2" sqref="J2"/>
    </sheetView>
  </sheetViews>
  <sheetFormatPr defaultColWidth="9.00390625" defaultRowHeight="15.75"/>
  <cols>
    <col min="1" max="1" width="27.00390625" style="161" bestFit="1" customWidth="1"/>
    <col min="2" max="4" width="11.00390625" style="0" customWidth="1"/>
    <col min="5" max="5" width="15.875" style="0" bestFit="1" customWidth="1"/>
    <col min="6" max="6" width="15.625" style="0" bestFit="1" customWidth="1"/>
    <col min="7" max="7" width="15.375" style="0" bestFit="1" customWidth="1"/>
    <col min="8" max="8" width="26.50390625" style="0" bestFit="1" customWidth="1"/>
    <col min="9" max="9" width="16.875" style="0" bestFit="1" customWidth="1"/>
    <col min="10" max="10" width="19.875" style="210" bestFit="1" customWidth="1"/>
    <col min="11" max="11" width="11.00390625" style="0" customWidth="1"/>
    <col min="12" max="12" width="15.125" style="0" bestFit="1" customWidth="1"/>
    <col min="13" max="13" width="20.875" style="0" bestFit="1" customWidth="1"/>
    <col min="14" max="14" width="11.00390625" style="0" customWidth="1"/>
    <col min="15" max="15" width="27.875" style="92" bestFit="1" customWidth="1"/>
    <col min="16" max="16" width="20.875" style="0" bestFit="1" customWidth="1"/>
    <col min="17" max="16384" width="11.00390625" style="0" customWidth="1"/>
  </cols>
  <sheetData>
    <row r="1" spans="1:16" ht="19.5" thickBot="1">
      <c r="A1" s="162" t="s">
        <v>51</v>
      </c>
      <c r="B1" s="163" t="s">
        <v>165</v>
      </c>
      <c r="C1" s="164" t="s">
        <v>170</v>
      </c>
      <c r="D1" s="165" t="s">
        <v>169</v>
      </c>
      <c r="E1" s="201" t="s">
        <v>172</v>
      </c>
      <c r="F1" s="201" t="s">
        <v>173</v>
      </c>
      <c r="G1" s="201" t="s">
        <v>179</v>
      </c>
      <c r="H1" s="201" t="s">
        <v>178</v>
      </c>
      <c r="I1" s="201" t="s">
        <v>174</v>
      </c>
      <c r="J1" s="202" t="s">
        <v>181</v>
      </c>
      <c r="L1" s="201" t="s">
        <v>2</v>
      </c>
      <c r="M1" s="201" t="s">
        <v>175</v>
      </c>
      <c r="O1" s="201" t="s">
        <v>176</v>
      </c>
      <c r="P1" s="201" t="s">
        <v>175</v>
      </c>
    </row>
    <row r="2" spans="1:16" ht="19.5" thickTop="1">
      <c r="A2" s="166" t="s">
        <v>41</v>
      </c>
      <c r="B2" s="167" t="s">
        <v>5</v>
      </c>
      <c r="C2" s="168">
        <v>12</v>
      </c>
      <c r="D2" s="169">
        <v>8</v>
      </c>
      <c r="E2" s="203">
        <v>0.00989</v>
      </c>
      <c r="F2">
        <v>3.267</v>
      </c>
      <c r="G2">
        <f aca="true" t="shared" si="0" ref="G2:G33">(E2)*(D2^F2)</f>
        <v>8.822492119333793</v>
      </c>
      <c r="H2">
        <f aca="true" t="shared" si="1" ref="H2:H33">G2*C2</f>
        <v>105.86990543200551</v>
      </c>
      <c r="I2">
        <f>SUM(H2:H5)</f>
        <v>6692.665972342595</v>
      </c>
      <c r="J2" s="208" t="s">
        <v>5</v>
      </c>
      <c r="L2" t="s">
        <v>15</v>
      </c>
      <c r="M2">
        <f>SUM(I15,I95,I100:I101,I120,I141,I157,I174)</f>
        <v>181.15484081682297</v>
      </c>
      <c r="O2" s="211" t="s">
        <v>41</v>
      </c>
      <c r="P2">
        <f>SUM(I2:I14)</f>
        <v>14252.971542277835</v>
      </c>
    </row>
    <row r="3" spans="1:16" ht="18.75">
      <c r="A3" s="170"/>
      <c r="B3" s="171" t="s">
        <v>5</v>
      </c>
      <c r="C3" s="172">
        <v>10</v>
      </c>
      <c r="D3" s="173">
        <v>15</v>
      </c>
      <c r="E3" s="203">
        <v>0.00989</v>
      </c>
      <c r="F3">
        <v>3.267</v>
      </c>
      <c r="G3">
        <f t="shared" si="0"/>
        <v>68.78384275304143</v>
      </c>
      <c r="H3">
        <f t="shared" si="1"/>
        <v>687.8384275304143</v>
      </c>
      <c r="J3" s="208"/>
      <c r="L3" t="s">
        <v>5</v>
      </c>
      <c r="M3">
        <f>SUM(I2,I16,I39,I40,I53,I71,I91,I103,I123,I136,I143,I159,I163,I175)</f>
        <v>16662.39524575072</v>
      </c>
      <c r="O3" s="211" t="s">
        <v>35</v>
      </c>
      <c r="P3">
        <f>SUM(I15:I34)</f>
        <v>10960.659514711879</v>
      </c>
    </row>
    <row r="4" spans="1:16" ht="18.75">
      <c r="A4" s="170"/>
      <c r="B4" s="171" t="s">
        <v>5</v>
      </c>
      <c r="C4" s="172">
        <v>12</v>
      </c>
      <c r="D4" s="173">
        <v>18</v>
      </c>
      <c r="E4" s="203">
        <v>0.00989</v>
      </c>
      <c r="F4">
        <v>3.267</v>
      </c>
      <c r="G4">
        <f t="shared" si="0"/>
        <v>124.78763839399502</v>
      </c>
      <c r="H4">
        <f t="shared" si="1"/>
        <v>1497.4516607279402</v>
      </c>
      <c r="J4" s="208"/>
      <c r="L4" t="s">
        <v>62</v>
      </c>
      <c r="M4">
        <f>SUM(I19,I56,I73,I85,I92,I97,I126,I139,I150,I154,I164,I177)</f>
        <v>4802.42907746765</v>
      </c>
      <c r="O4" s="211" t="s">
        <v>124</v>
      </c>
      <c r="P4">
        <f>SUM(I35:I38)</f>
        <v>2898.5189575761665</v>
      </c>
    </row>
    <row r="5" spans="1:16" ht="18.75">
      <c r="A5" s="170"/>
      <c r="B5" s="171" t="s">
        <v>5</v>
      </c>
      <c r="C5" s="172">
        <v>25</v>
      </c>
      <c r="D5" s="173">
        <v>20</v>
      </c>
      <c r="E5" s="203">
        <v>0.00989</v>
      </c>
      <c r="F5">
        <v>3.267</v>
      </c>
      <c r="G5">
        <f t="shared" si="0"/>
        <v>176.0602391460894</v>
      </c>
      <c r="H5">
        <f t="shared" si="1"/>
        <v>4401.505978652235</v>
      </c>
      <c r="J5" s="208"/>
      <c r="L5" t="s">
        <v>63</v>
      </c>
      <c r="M5">
        <f>SUM(I118,I151)</f>
        <v>1630.2803775259313</v>
      </c>
      <c r="O5" s="211" t="s">
        <v>36</v>
      </c>
      <c r="P5">
        <f>SUM(I39)</f>
        <v>362.22453295180566</v>
      </c>
    </row>
    <row r="6" spans="1:16" ht="18.75">
      <c r="A6" s="170"/>
      <c r="B6" s="171" t="s">
        <v>81</v>
      </c>
      <c r="C6" s="172">
        <v>10</v>
      </c>
      <c r="D6" s="173">
        <v>8</v>
      </c>
      <c r="E6" s="203">
        <v>0.00989</v>
      </c>
      <c r="F6">
        <v>3.267</v>
      </c>
      <c r="G6">
        <f t="shared" si="0"/>
        <v>8.822492119333793</v>
      </c>
      <c r="H6">
        <f t="shared" si="1"/>
        <v>88.22492119333793</v>
      </c>
      <c r="I6">
        <f>SUM(H6:H7)</f>
        <v>1463.9017762541664</v>
      </c>
      <c r="J6" s="208" t="s">
        <v>81</v>
      </c>
      <c r="L6" t="s">
        <v>81</v>
      </c>
      <c r="M6">
        <f>SUM(I6,I21,I51,I74,I124)</f>
        <v>5129.39626204161</v>
      </c>
      <c r="O6" s="211" t="s">
        <v>34</v>
      </c>
      <c r="P6">
        <f>SUM(I40:I50)</f>
        <v>4386.066961352263</v>
      </c>
    </row>
    <row r="7" spans="1:16" ht="18.75">
      <c r="A7" s="170"/>
      <c r="B7" s="171" t="s">
        <v>81</v>
      </c>
      <c r="C7" s="172">
        <v>20</v>
      </c>
      <c r="D7" s="173">
        <v>15</v>
      </c>
      <c r="E7" s="203">
        <v>0.00989</v>
      </c>
      <c r="F7">
        <v>3.267</v>
      </c>
      <c r="G7">
        <f t="shared" si="0"/>
        <v>68.78384275304143</v>
      </c>
      <c r="H7">
        <f t="shared" si="1"/>
        <v>1375.6768550608285</v>
      </c>
      <c r="J7" s="208"/>
      <c r="L7" t="s">
        <v>102</v>
      </c>
      <c r="M7">
        <f>SUM(I22,I59,I75,I106,I125,I128,I178)</f>
        <v>1643.9890014751636</v>
      </c>
      <c r="O7" s="211" t="s">
        <v>98</v>
      </c>
      <c r="P7">
        <f>SUM(I51)</f>
        <v>362.45893218710626</v>
      </c>
    </row>
    <row r="8" spans="1:16" ht="18.75">
      <c r="A8" s="170"/>
      <c r="B8" s="171" t="s">
        <v>104</v>
      </c>
      <c r="C8" s="172">
        <v>2</v>
      </c>
      <c r="D8" s="173">
        <v>8</v>
      </c>
      <c r="E8" s="203">
        <v>0.00989</v>
      </c>
      <c r="F8">
        <v>3.267</v>
      </c>
      <c r="G8">
        <f t="shared" si="0"/>
        <v>8.822492119333793</v>
      </c>
      <c r="H8">
        <f t="shared" si="1"/>
        <v>17.644984238667586</v>
      </c>
      <c r="I8">
        <f>SUM(H8:H10)</f>
        <v>138.8735543919866</v>
      </c>
      <c r="J8" s="208" t="s">
        <v>104</v>
      </c>
      <c r="L8" t="s">
        <v>163</v>
      </c>
      <c r="M8">
        <f>SUM(I25,I42,I61,I76,I117,I121,I127,I129,I138,I155,I165,I179)</f>
        <v>20979.004630592048</v>
      </c>
      <c r="O8" s="211" t="s">
        <v>171</v>
      </c>
      <c r="P8">
        <f>SUM(I53:I70)</f>
        <v>333.9364</v>
      </c>
    </row>
    <row r="9" spans="1:16" ht="18.75">
      <c r="A9" s="170"/>
      <c r="B9" s="171" t="s">
        <v>104</v>
      </c>
      <c r="C9" s="172">
        <v>3</v>
      </c>
      <c r="D9" s="173">
        <v>10</v>
      </c>
      <c r="E9" s="203">
        <v>0.00989</v>
      </c>
      <c r="F9">
        <v>3.267</v>
      </c>
      <c r="G9">
        <f t="shared" si="0"/>
        <v>18.2892666416932</v>
      </c>
      <c r="H9">
        <f t="shared" si="1"/>
        <v>54.867799925079595</v>
      </c>
      <c r="J9" s="208"/>
      <c r="L9" t="s">
        <v>104</v>
      </c>
      <c r="M9">
        <f>SUM(I8,I29,I45,I62,I77,I87,I130,I146,I152,I166)</f>
        <v>6915.548490651688</v>
      </c>
      <c r="O9" s="211" t="s">
        <v>140</v>
      </c>
      <c r="P9">
        <v>664.830433344341</v>
      </c>
    </row>
    <row r="10" spans="1:16" ht="18.75">
      <c r="A10" s="170"/>
      <c r="B10" s="171" t="s">
        <v>104</v>
      </c>
      <c r="C10" s="172">
        <v>2</v>
      </c>
      <c r="D10" s="173">
        <v>12</v>
      </c>
      <c r="E10" s="203">
        <v>0.00989</v>
      </c>
      <c r="F10">
        <v>3.267</v>
      </c>
      <c r="G10">
        <f t="shared" si="0"/>
        <v>33.180385114119716</v>
      </c>
      <c r="H10">
        <f t="shared" si="1"/>
        <v>66.36077022823943</v>
      </c>
      <c r="J10" s="208"/>
      <c r="L10" t="s">
        <v>116</v>
      </c>
      <c r="M10">
        <f>SUM(I30,I63,I78,I88,I94,I167)</f>
        <v>1214.7656096992798</v>
      </c>
      <c r="O10" s="211" t="s">
        <v>39</v>
      </c>
      <c r="P10">
        <f>SUM(I71:I83)</f>
        <v>1402.9299342036443</v>
      </c>
    </row>
    <row r="11" spans="1:16" ht="18.75">
      <c r="A11" s="170"/>
      <c r="B11" s="171" t="s">
        <v>117</v>
      </c>
      <c r="C11" s="172">
        <v>30</v>
      </c>
      <c r="D11" s="173">
        <v>20</v>
      </c>
      <c r="E11" s="203">
        <v>0.00989</v>
      </c>
      <c r="F11">
        <v>3.267</v>
      </c>
      <c r="G11">
        <f t="shared" si="0"/>
        <v>176.0602391460894</v>
      </c>
      <c r="H11">
        <f t="shared" si="1"/>
        <v>5281.807174382682</v>
      </c>
      <c r="I11">
        <f>H11</f>
        <v>5281.807174382682</v>
      </c>
      <c r="J11" s="208" t="s">
        <v>117</v>
      </c>
      <c r="L11" t="s">
        <v>117</v>
      </c>
      <c r="M11">
        <f>SUM(I11,I31,I35,I47,I64,I80,I90,I93,I108,I168,I182)</f>
        <v>6976.363000668544</v>
      </c>
      <c r="O11" s="211" t="s">
        <v>120</v>
      </c>
      <c r="P11">
        <f>I84</f>
        <v>90.487024595306</v>
      </c>
    </row>
    <row r="12" spans="1:16" ht="18.75">
      <c r="A12" s="170"/>
      <c r="B12" s="171" t="s">
        <v>118</v>
      </c>
      <c r="C12" s="172">
        <v>4</v>
      </c>
      <c r="D12" s="173">
        <v>12</v>
      </c>
      <c r="E12" s="203">
        <v>0.00989</v>
      </c>
      <c r="F12">
        <v>3.267</v>
      </c>
      <c r="G12">
        <f t="shared" si="0"/>
        <v>33.180385114119716</v>
      </c>
      <c r="H12">
        <f t="shared" si="1"/>
        <v>132.72154045647886</v>
      </c>
      <c r="I12">
        <f>H12</f>
        <v>132.72154045647886</v>
      </c>
      <c r="J12" s="208" t="s">
        <v>118</v>
      </c>
      <c r="L12" t="s">
        <v>118</v>
      </c>
      <c r="M12">
        <f>SUM(I12,I32,I81,I84,I110,I148,I184)</f>
        <v>496.73373396869033</v>
      </c>
      <c r="O12" s="211" t="s">
        <v>60</v>
      </c>
      <c r="P12">
        <f>SUM(I85:I90)</f>
        <v>1341.9905910891123</v>
      </c>
    </row>
    <row r="13" spans="1:16" ht="18.75">
      <c r="A13" s="170"/>
      <c r="B13" s="171" t="s">
        <v>144</v>
      </c>
      <c r="C13" s="172">
        <v>6</v>
      </c>
      <c r="D13" s="173">
        <v>12</v>
      </c>
      <c r="E13" s="203">
        <v>0.00989</v>
      </c>
      <c r="F13">
        <v>3.267</v>
      </c>
      <c r="G13">
        <f t="shared" si="0"/>
        <v>33.180385114119716</v>
      </c>
      <c r="H13">
        <f t="shared" si="1"/>
        <v>199.0823106847183</v>
      </c>
      <c r="I13">
        <f>SUM(H13:H14)</f>
        <v>543.0015244499255</v>
      </c>
      <c r="J13" s="208" t="s">
        <v>144</v>
      </c>
      <c r="L13" t="s">
        <v>130</v>
      </c>
      <c r="M13">
        <f>SUM(I36,I153)</f>
        <v>3555.940407713381</v>
      </c>
      <c r="O13" s="211" t="s">
        <v>38</v>
      </c>
      <c r="P13">
        <f>SUM(I91:I94)</f>
        <v>281.1023150774814</v>
      </c>
    </row>
    <row r="14" spans="1:16" ht="19.5" thickBot="1">
      <c r="A14" s="174"/>
      <c r="B14" s="175" t="s">
        <v>144</v>
      </c>
      <c r="C14" s="176">
        <v>5</v>
      </c>
      <c r="D14" s="177">
        <v>15</v>
      </c>
      <c r="E14" s="203">
        <v>0.00989</v>
      </c>
      <c r="F14">
        <v>3.267</v>
      </c>
      <c r="G14">
        <f t="shared" si="0"/>
        <v>68.78384275304143</v>
      </c>
      <c r="H14">
        <f t="shared" si="1"/>
        <v>343.91921376520713</v>
      </c>
      <c r="J14" s="208"/>
      <c r="L14" t="s">
        <v>131</v>
      </c>
      <c r="M14">
        <f>SUM(I70,I98,I112,I122,I137,I160)</f>
        <v>1322.4714382090738</v>
      </c>
      <c r="O14" s="211" t="s">
        <v>40</v>
      </c>
      <c r="P14">
        <f>SUM(I95)</f>
        <v>44.94578585722562</v>
      </c>
    </row>
    <row r="15" spans="1:16" ht="18.75">
      <c r="A15" s="178" t="s">
        <v>35</v>
      </c>
      <c r="B15" s="179" t="s">
        <v>15</v>
      </c>
      <c r="C15" s="180">
        <v>2</v>
      </c>
      <c r="D15" s="181">
        <v>8</v>
      </c>
      <c r="E15" s="203">
        <v>0.0251</v>
      </c>
      <c r="F15">
        <v>3.144</v>
      </c>
      <c r="G15">
        <f t="shared" si="0"/>
        <v>17.337586489306332</v>
      </c>
      <c r="H15">
        <f t="shared" si="1"/>
        <v>34.675172978612665</v>
      </c>
      <c r="I15">
        <f>H15</f>
        <v>34.675172978612665</v>
      </c>
      <c r="J15" s="208" t="s">
        <v>15</v>
      </c>
      <c r="L15" t="s">
        <v>132</v>
      </c>
      <c r="M15">
        <f>SUM(I82,I119,I140,I169)</f>
        <v>721.9358190102002</v>
      </c>
      <c r="O15" s="211" t="s">
        <v>92</v>
      </c>
      <c r="P15">
        <f>SUM(I97)</f>
        <v>14.48665232102433</v>
      </c>
    </row>
    <row r="16" spans="1:16" ht="18.75">
      <c r="A16" s="170"/>
      <c r="B16" s="171" t="s">
        <v>5</v>
      </c>
      <c r="C16" s="182">
        <v>1</v>
      </c>
      <c r="D16" s="173">
        <v>12</v>
      </c>
      <c r="E16" s="203">
        <v>0.0251</v>
      </c>
      <c r="F16">
        <v>3.144</v>
      </c>
      <c r="G16">
        <f t="shared" si="0"/>
        <v>62.03253925647612</v>
      </c>
      <c r="H16">
        <f t="shared" si="1"/>
        <v>62.03253925647612</v>
      </c>
      <c r="I16">
        <f>SUM(H16:H18)</f>
        <v>1313.1688831029046</v>
      </c>
      <c r="J16" s="208" t="s">
        <v>5</v>
      </c>
      <c r="L16" t="s">
        <v>133</v>
      </c>
      <c r="M16">
        <f>SUM(I13,I33,I48,I52,I99,I113,I132,I135,I149,I156,I161,I170,I185+I37+I83)</f>
        <v>25735.09827904108</v>
      </c>
      <c r="O16" s="211" t="s">
        <v>136</v>
      </c>
      <c r="P16">
        <f>SUM(I98:I99)</f>
        <v>380.1907375984549</v>
      </c>
    </row>
    <row r="17" spans="1:16" ht="18.75">
      <c r="A17" s="170"/>
      <c r="B17" s="171" t="s">
        <v>5</v>
      </c>
      <c r="C17" s="172">
        <v>1</v>
      </c>
      <c r="D17" s="173">
        <v>15</v>
      </c>
      <c r="E17" s="203">
        <v>0.0251</v>
      </c>
      <c r="F17">
        <v>3.144</v>
      </c>
      <c r="G17">
        <f t="shared" si="0"/>
        <v>125.11363438464285</v>
      </c>
      <c r="H17">
        <f t="shared" si="1"/>
        <v>125.11363438464285</v>
      </c>
      <c r="J17" s="208"/>
      <c r="O17" s="211" t="s">
        <v>42</v>
      </c>
      <c r="P17">
        <f>SUM(I100)</f>
        <v>8.6528</v>
      </c>
    </row>
    <row r="18" spans="1:16" ht="18.75">
      <c r="A18" s="170"/>
      <c r="B18" s="171" t="s">
        <v>5</v>
      </c>
      <c r="C18" s="172">
        <v>9</v>
      </c>
      <c r="D18" s="173">
        <v>15</v>
      </c>
      <c r="E18" s="203">
        <v>0.0251</v>
      </c>
      <c r="F18">
        <v>3.144</v>
      </c>
      <c r="G18">
        <f t="shared" si="0"/>
        <v>125.11363438464285</v>
      </c>
      <c r="H18">
        <f t="shared" si="1"/>
        <v>1126.0227094617856</v>
      </c>
      <c r="J18" s="208"/>
      <c r="L18" s="213" t="s">
        <v>180</v>
      </c>
      <c r="M18" s="213">
        <f>SUM(M2:M16)</f>
        <v>97967.50621463188</v>
      </c>
      <c r="O18" s="211" t="s">
        <v>43</v>
      </c>
      <c r="P18">
        <f>SUM(I101:I116)</f>
        <v>1901.7492000000002</v>
      </c>
    </row>
    <row r="19" spans="1:16" ht="18.75">
      <c r="A19" s="170"/>
      <c r="B19" s="171" t="s">
        <v>62</v>
      </c>
      <c r="C19" s="172">
        <v>2</v>
      </c>
      <c r="D19" s="173">
        <v>10</v>
      </c>
      <c r="E19" s="203">
        <v>0.0251</v>
      </c>
      <c r="F19">
        <v>3.144</v>
      </c>
      <c r="G19">
        <f t="shared" si="0"/>
        <v>34.968235753927154</v>
      </c>
      <c r="H19">
        <f t="shared" si="1"/>
        <v>69.93647150785431</v>
      </c>
      <c r="I19">
        <f>SUM(H19:H20)</f>
        <v>693.379982112068</v>
      </c>
      <c r="J19" s="208" t="s">
        <v>62</v>
      </c>
      <c r="O19" s="211" t="s">
        <v>111</v>
      </c>
      <c r="P19">
        <f>SUM(I117)</f>
        <v>486.4698201021832</v>
      </c>
    </row>
    <row r="20" spans="1:16" ht="18.75">
      <c r="A20" s="170"/>
      <c r="B20" s="171" t="s">
        <v>62</v>
      </c>
      <c r="C20" s="172">
        <v>1</v>
      </c>
      <c r="D20" s="173">
        <v>25</v>
      </c>
      <c r="E20" s="203">
        <v>0.0251</v>
      </c>
      <c r="F20">
        <v>3.144</v>
      </c>
      <c r="G20">
        <f t="shared" si="0"/>
        <v>623.4435106042137</v>
      </c>
      <c r="H20">
        <f t="shared" si="1"/>
        <v>623.4435106042137</v>
      </c>
      <c r="J20" s="208"/>
      <c r="O20" s="211" t="s">
        <v>97</v>
      </c>
      <c r="P20">
        <f>SUM(I118:I119)</f>
        <v>1683.3698182236442</v>
      </c>
    </row>
    <row r="21" spans="1:16" ht="18.75">
      <c r="A21" s="170"/>
      <c r="B21" s="171" t="s">
        <v>81</v>
      </c>
      <c r="C21" s="172">
        <v>4</v>
      </c>
      <c r="D21" s="173">
        <v>25</v>
      </c>
      <c r="E21" s="203">
        <v>0.0251</v>
      </c>
      <c r="F21">
        <v>3.144</v>
      </c>
      <c r="G21">
        <f t="shared" si="0"/>
        <v>623.4435106042137</v>
      </c>
      <c r="H21">
        <f t="shared" si="1"/>
        <v>2493.7740424168546</v>
      </c>
      <c r="I21">
        <f>H21</f>
        <v>2493.7740424168546</v>
      </c>
      <c r="J21" s="208" t="s">
        <v>81</v>
      </c>
      <c r="O21" s="211" t="s">
        <v>47</v>
      </c>
      <c r="P21">
        <v>10.1376</v>
      </c>
    </row>
    <row r="22" spans="1:16" ht="18.75">
      <c r="A22" s="170"/>
      <c r="B22" s="171" t="s">
        <v>102</v>
      </c>
      <c r="C22" s="172">
        <v>1</v>
      </c>
      <c r="D22" s="173">
        <v>8</v>
      </c>
      <c r="E22" s="203">
        <v>0.0251</v>
      </c>
      <c r="F22">
        <v>3.144</v>
      </c>
      <c r="G22">
        <f t="shared" si="0"/>
        <v>17.337586489306332</v>
      </c>
      <c r="H22">
        <f t="shared" si="1"/>
        <v>17.337586489306332</v>
      </c>
      <c r="I22">
        <f>SUM(H22:H24)</f>
        <v>324.1477760232725</v>
      </c>
      <c r="J22" s="208" t="s">
        <v>102</v>
      </c>
      <c r="O22" s="211" t="s">
        <v>110</v>
      </c>
      <c r="P22">
        <v>86.00071382435519</v>
      </c>
    </row>
    <row r="23" spans="1:16" ht="18.75">
      <c r="A23" s="170"/>
      <c r="B23" s="171" t="s">
        <v>102</v>
      </c>
      <c r="C23" s="172">
        <v>7</v>
      </c>
      <c r="D23" s="173">
        <v>10</v>
      </c>
      <c r="E23" s="203">
        <v>0.0251</v>
      </c>
      <c r="F23">
        <v>3.144</v>
      </c>
      <c r="G23">
        <f t="shared" si="0"/>
        <v>34.968235753927154</v>
      </c>
      <c r="H23">
        <f t="shared" si="1"/>
        <v>244.77765027749007</v>
      </c>
      <c r="J23" s="208"/>
      <c r="O23" s="211" t="s">
        <v>137</v>
      </c>
      <c r="P23">
        <v>249.49352432315388</v>
      </c>
    </row>
    <row r="24" spans="1:16" ht="18.75">
      <c r="A24" s="170"/>
      <c r="B24" s="171" t="s">
        <v>102</v>
      </c>
      <c r="C24" s="172">
        <v>1</v>
      </c>
      <c r="D24" s="173">
        <v>12</v>
      </c>
      <c r="E24" s="203">
        <v>0.0251</v>
      </c>
      <c r="F24">
        <v>3.144</v>
      </c>
      <c r="G24">
        <f t="shared" si="0"/>
        <v>62.03253925647612</v>
      </c>
      <c r="H24">
        <f t="shared" si="1"/>
        <v>62.03253925647612</v>
      </c>
      <c r="J24" s="208"/>
      <c r="O24" s="211" t="s">
        <v>50</v>
      </c>
      <c r="P24">
        <f>SUM(I123:I125)</f>
        <v>2195.014195802393</v>
      </c>
    </row>
    <row r="25" spans="1:16" ht="18.75">
      <c r="A25" s="170"/>
      <c r="B25" s="171" t="s">
        <v>163</v>
      </c>
      <c r="C25" s="172">
        <v>1</v>
      </c>
      <c r="D25" s="173">
        <v>8</v>
      </c>
      <c r="E25" s="203">
        <v>0.0251</v>
      </c>
      <c r="F25">
        <v>3.144</v>
      </c>
      <c r="G25">
        <f t="shared" si="0"/>
        <v>17.337586489306332</v>
      </c>
      <c r="H25">
        <f t="shared" si="1"/>
        <v>17.337586489306332</v>
      </c>
      <c r="I25">
        <f>SUM(H25:H28)</f>
        <v>1933.7686026491824</v>
      </c>
      <c r="J25" s="208" t="s">
        <v>163</v>
      </c>
      <c r="O25" s="211" t="s">
        <v>113</v>
      </c>
      <c r="P25">
        <f>SUM(I127)</f>
        <v>17440</v>
      </c>
    </row>
    <row r="26" spans="1:16" ht="18.75">
      <c r="A26" s="170"/>
      <c r="B26" s="171" t="s">
        <v>163</v>
      </c>
      <c r="C26" s="172">
        <v>3</v>
      </c>
      <c r="D26" s="173">
        <v>10</v>
      </c>
      <c r="E26" s="203">
        <v>0.0251</v>
      </c>
      <c r="F26">
        <v>3.144</v>
      </c>
      <c r="G26">
        <f t="shared" si="0"/>
        <v>34.968235753927154</v>
      </c>
      <c r="H26">
        <f t="shared" si="1"/>
        <v>104.90470726178145</v>
      </c>
      <c r="J26" s="208"/>
      <c r="O26" s="211" t="s">
        <v>94</v>
      </c>
      <c r="P26">
        <f>SUM(I126)</f>
        <v>859.1999999999999</v>
      </c>
    </row>
    <row r="27" spans="1:16" ht="18.75">
      <c r="A27" s="170"/>
      <c r="B27" s="171" t="s">
        <v>163</v>
      </c>
      <c r="C27" s="172">
        <v>5</v>
      </c>
      <c r="D27" s="173">
        <v>12</v>
      </c>
      <c r="E27" s="203">
        <v>0.0251</v>
      </c>
      <c r="F27">
        <v>3.144</v>
      </c>
      <c r="G27">
        <f t="shared" si="0"/>
        <v>62.03253925647612</v>
      </c>
      <c r="H27">
        <f t="shared" si="1"/>
        <v>310.1626962823806</v>
      </c>
      <c r="J27" s="208"/>
      <c r="O27" s="211" t="s">
        <v>109</v>
      </c>
      <c r="P27">
        <f>SUM(I128:I134)</f>
        <v>4466.690652856892</v>
      </c>
    </row>
    <row r="28" spans="1:16" ht="18.75">
      <c r="A28" s="170"/>
      <c r="B28" s="171" t="s">
        <v>163</v>
      </c>
      <c r="C28" s="172">
        <v>12</v>
      </c>
      <c r="D28" s="173">
        <v>15</v>
      </c>
      <c r="E28" s="203">
        <v>0.0251</v>
      </c>
      <c r="F28">
        <v>3.144</v>
      </c>
      <c r="G28">
        <f t="shared" si="0"/>
        <v>125.11363438464285</v>
      </c>
      <c r="H28">
        <f t="shared" si="1"/>
        <v>1501.3636126157141</v>
      </c>
      <c r="J28" s="208"/>
      <c r="O28" s="211" t="s">
        <v>139</v>
      </c>
      <c r="P28">
        <f>SUM(I135)</f>
        <v>7158.381454459534</v>
      </c>
    </row>
    <row r="29" spans="1:16" ht="18.75">
      <c r="A29" s="170"/>
      <c r="B29" s="171" t="s">
        <v>104</v>
      </c>
      <c r="C29" s="172">
        <v>3</v>
      </c>
      <c r="D29" s="173">
        <v>12</v>
      </c>
      <c r="E29" s="203">
        <v>0.0251</v>
      </c>
      <c r="F29">
        <v>3.144</v>
      </c>
      <c r="G29">
        <f t="shared" si="0"/>
        <v>62.03253925647612</v>
      </c>
      <c r="H29">
        <f t="shared" si="1"/>
        <v>186.09761776942835</v>
      </c>
      <c r="I29">
        <f>H29</f>
        <v>186.09761776942835</v>
      </c>
      <c r="J29" s="208" t="s">
        <v>104</v>
      </c>
      <c r="O29" s="211" t="s">
        <v>48</v>
      </c>
      <c r="P29">
        <v>523.330670253176</v>
      </c>
    </row>
    <row r="30" spans="1:16" ht="18.75">
      <c r="A30" s="170"/>
      <c r="B30" s="171" t="s">
        <v>116</v>
      </c>
      <c r="C30" s="172">
        <v>1</v>
      </c>
      <c r="D30" s="173">
        <v>10</v>
      </c>
      <c r="E30" s="203">
        <v>0.0251</v>
      </c>
      <c r="F30">
        <v>3.144</v>
      </c>
      <c r="G30">
        <f t="shared" si="0"/>
        <v>34.968235753927154</v>
      </c>
      <c r="H30">
        <f t="shared" si="1"/>
        <v>34.968235753927154</v>
      </c>
      <c r="I30">
        <f>H30</f>
        <v>34.968235753927154</v>
      </c>
      <c r="J30" s="208" t="s">
        <v>116</v>
      </c>
      <c r="O30" s="211" t="s">
        <v>134</v>
      </c>
      <c r="P30">
        <v>414.0822756065525</v>
      </c>
    </row>
    <row r="31" spans="1:16" ht="18.75">
      <c r="A31" s="170"/>
      <c r="B31" s="171" t="s">
        <v>117</v>
      </c>
      <c r="C31" s="172">
        <v>2</v>
      </c>
      <c r="D31" s="173">
        <v>10</v>
      </c>
      <c r="E31" s="203">
        <v>0.0251</v>
      </c>
      <c r="F31">
        <v>3.144</v>
      </c>
      <c r="G31">
        <f t="shared" si="0"/>
        <v>34.968235753927154</v>
      </c>
      <c r="H31">
        <f t="shared" si="1"/>
        <v>69.93647150785431</v>
      </c>
      <c r="I31">
        <f>H31</f>
        <v>69.93647150785431</v>
      </c>
      <c r="J31" s="208" t="s">
        <v>117</v>
      </c>
      <c r="O31" s="211" t="s">
        <v>112</v>
      </c>
      <c r="P31">
        <v>108.46246571826438</v>
      </c>
    </row>
    <row r="32" spans="1:16" ht="18.75">
      <c r="A32" s="170"/>
      <c r="B32" s="171" t="s">
        <v>118</v>
      </c>
      <c r="C32" s="172">
        <v>1</v>
      </c>
      <c r="D32" s="173">
        <v>10</v>
      </c>
      <c r="E32" s="203">
        <v>0.0251</v>
      </c>
      <c r="F32">
        <v>3.144</v>
      </c>
      <c r="G32">
        <f t="shared" si="0"/>
        <v>34.968235753927154</v>
      </c>
      <c r="H32">
        <f t="shared" si="1"/>
        <v>34.968235753927154</v>
      </c>
      <c r="I32">
        <f>H32</f>
        <v>34.968235753927154</v>
      </c>
      <c r="J32" s="208" t="s">
        <v>118</v>
      </c>
      <c r="O32" s="211" t="s">
        <v>93</v>
      </c>
      <c r="P32">
        <f>SUM(I139:I140)</f>
        <v>452.3145318171763</v>
      </c>
    </row>
    <row r="33" spans="1:16" ht="18.75">
      <c r="A33" s="170"/>
      <c r="B33" s="171" t="s">
        <v>144</v>
      </c>
      <c r="C33" s="172">
        <v>6</v>
      </c>
      <c r="D33" s="173">
        <v>15</v>
      </c>
      <c r="E33" s="203">
        <v>0.0251</v>
      </c>
      <c r="F33">
        <v>3.144</v>
      </c>
      <c r="G33">
        <f t="shared" si="0"/>
        <v>125.11363438464285</v>
      </c>
      <c r="H33">
        <f t="shared" si="1"/>
        <v>750.6818063078571</v>
      </c>
      <c r="I33">
        <f>SUM(H33:H34)</f>
        <v>3841.774494643849</v>
      </c>
      <c r="J33" s="208" t="s">
        <v>144</v>
      </c>
      <c r="O33" s="211" t="s">
        <v>46</v>
      </c>
      <c r="P33">
        <f>SUM(I141:I149)</f>
        <v>659.5500710867146</v>
      </c>
    </row>
    <row r="34" spans="1:16" ht="19.5" thickBot="1">
      <c r="A34" s="174"/>
      <c r="B34" s="175" t="s">
        <v>144</v>
      </c>
      <c r="C34" s="176">
        <v>10</v>
      </c>
      <c r="D34" s="177">
        <v>20</v>
      </c>
      <c r="E34" s="203">
        <v>0.0251</v>
      </c>
      <c r="F34">
        <v>3.144</v>
      </c>
      <c r="G34">
        <f aca="true" t="shared" si="2" ref="G34:G65">(E34)*(D34^F34)</f>
        <v>309.1092688335992</v>
      </c>
      <c r="H34">
        <f aca="true" t="shared" si="3" ref="H34:H65">G34*C34</f>
        <v>3091.0926883359916</v>
      </c>
      <c r="J34" s="208"/>
      <c r="O34" s="211" t="s">
        <v>96</v>
      </c>
      <c r="P34">
        <f>SUM(I150:I153)</f>
        <v>8502.309165861436</v>
      </c>
    </row>
    <row r="35" spans="1:16" ht="18.75">
      <c r="A35" s="178" t="s">
        <v>124</v>
      </c>
      <c r="B35" s="179" t="s">
        <v>117</v>
      </c>
      <c r="C35" s="180">
        <v>1</v>
      </c>
      <c r="D35" s="181">
        <v>15</v>
      </c>
      <c r="E35" s="203">
        <v>0.0426</v>
      </c>
      <c r="F35">
        <v>2.868</v>
      </c>
      <c r="G35">
        <f t="shared" si="2"/>
        <v>100.56325686656527</v>
      </c>
      <c r="H35">
        <f t="shared" si="3"/>
        <v>100.56325686656527</v>
      </c>
      <c r="I35">
        <f>H35</f>
        <v>100.56325686656527</v>
      </c>
      <c r="J35" s="208" t="s">
        <v>117</v>
      </c>
      <c r="O35" s="211" t="s">
        <v>95</v>
      </c>
      <c r="P35">
        <f>SUM(I154:I156)</f>
        <v>1261.7</v>
      </c>
    </row>
    <row r="36" spans="1:16" ht="18.75">
      <c r="A36" s="170"/>
      <c r="B36" s="171" t="s">
        <v>177</v>
      </c>
      <c r="C36" s="172">
        <v>6</v>
      </c>
      <c r="D36" s="173">
        <v>25</v>
      </c>
      <c r="E36" s="203">
        <v>0.0426</v>
      </c>
      <c r="F36">
        <v>2.868</v>
      </c>
      <c r="G36">
        <f t="shared" si="2"/>
        <v>435.2126838596786</v>
      </c>
      <c r="H36">
        <f t="shared" si="3"/>
        <v>2611.2761031580712</v>
      </c>
      <c r="I36">
        <f>H36:H38</f>
        <v>2611.2761031580712</v>
      </c>
      <c r="J36" s="208" t="s">
        <v>177</v>
      </c>
      <c r="O36" s="211" t="s">
        <v>44</v>
      </c>
      <c r="P36">
        <f>SUM(I157:I159)</f>
        <v>219.57593046836575</v>
      </c>
    </row>
    <row r="37" spans="1:16" ht="18.75">
      <c r="A37" s="170"/>
      <c r="B37" s="171" t="s">
        <v>144</v>
      </c>
      <c r="C37" s="172">
        <v>20</v>
      </c>
      <c r="D37" s="173">
        <v>5</v>
      </c>
      <c r="E37" s="203">
        <v>0.0426</v>
      </c>
      <c r="F37">
        <v>2.868</v>
      </c>
      <c r="G37">
        <f t="shared" si="2"/>
        <v>4.30581703424824</v>
      </c>
      <c r="H37">
        <f t="shared" si="3"/>
        <v>86.1163406849648</v>
      </c>
      <c r="I37">
        <f>SUM(H37:H38)</f>
        <v>186.67959755153007</v>
      </c>
      <c r="J37" s="208" t="s">
        <v>144</v>
      </c>
      <c r="O37" s="211" t="s">
        <v>135</v>
      </c>
      <c r="P37">
        <f>SUM(I160:I162)</f>
        <v>516.830485699794</v>
      </c>
    </row>
    <row r="38" spans="1:16" ht="19.5" thickBot="1">
      <c r="A38" s="174"/>
      <c r="B38" s="175" t="s">
        <v>144</v>
      </c>
      <c r="C38" s="176">
        <v>1</v>
      </c>
      <c r="D38" s="177">
        <v>15</v>
      </c>
      <c r="E38" s="203">
        <v>0.0426</v>
      </c>
      <c r="F38">
        <v>2.868</v>
      </c>
      <c r="G38">
        <f t="shared" si="2"/>
        <v>100.56325686656527</v>
      </c>
      <c r="H38">
        <f t="shared" si="3"/>
        <v>100.56325686656527</v>
      </c>
      <c r="J38" s="208"/>
      <c r="O38" s="211" t="s">
        <v>45</v>
      </c>
      <c r="P38">
        <f>SUM(I163:I173)</f>
        <v>8100.161898655262</v>
      </c>
    </row>
    <row r="39" spans="1:16" ht="19.5" thickBot="1">
      <c r="A39" s="183" t="s">
        <v>36</v>
      </c>
      <c r="B39" s="184" t="s">
        <v>5</v>
      </c>
      <c r="C39" s="185">
        <v>1</v>
      </c>
      <c r="D39" s="186">
        <v>20</v>
      </c>
      <c r="E39" s="203">
        <v>0.0384</v>
      </c>
      <c r="F39">
        <v>3.055</v>
      </c>
      <c r="G39">
        <f t="shared" si="2"/>
        <v>362.22453295180566</v>
      </c>
      <c r="H39">
        <f t="shared" si="3"/>
        <v>362.22453295180566</v>
      </c>
      <c r="I39">
        <v>362.22453295180566</v>
      </c>
      <c r="J39" s="208" t="s">
        <v>5</v>
      </c>
      <c r="O39" s="211" t="s">
        <v>37</v>
      </c>
      <c r="P39">
        <f>SUM(I174:I187)</f>
        <v>2886.2286247293396</v>
      </c>
    </row>
    <row r="40" spans="1:10" ht="18.75">
      <c r="A40" s="178" t="s">
        <v>34</v>
      </c>
      <c r="B40" s="179" t="s">
        <v>5</v>
      </c>
      <c r="C40" s="180">
        <v>6</v>
      </c>
      <c r="D40" s="181">
        <v>15</v>
      </c>
      <c r="E40" s="203">
        <v>0.0213</v>
      </c>
      <c r="F40">
        <v>3.081</v>
      </c>
      <c r="G40">
        <f t="shared" si="2"/>
        <v>89.51931959020285</v>
      </c>
      <c r="H40">
        <f t="shared" si="3"/>
        <v>537.1159175412172</v>
      </c>
      <c r="I40">
        <f>SUM(H40:H41)</f>
        <v>2867.7488027044305</v>
      </c>
      <c r="J40" s="208" t="s">
        <v>5</v>
      </c>
    </row>
    <row r="41" spans="1:10" ht="18.75">
      <c r="A41" s="170"/>
      <c r="B41" s="171" t="s">
        <v>5</v>
      </c>
      <c r="C41" s="172">
        <v>8</v>
      </c>
      <c r="D41" s="173">
        <v>22</v>
      </c>
      <c r="E41" s="203">
        <v>0.0213</v>
      </c>
      <c r="F41">
        <v>3.081</v>
      </c>
      <c r="G41">
        <f t="shared" si="2"/>
        <v>291.32911064540167</v>
      </c>
      <c r="H41">
        <f t="shared" si="3"/>
        <v>2330.6328851632134</v>
      </c>
      <c r="J41" s="208"/>
    </row>
    <row r="42" spans="1:16" ht="18.75">
      <c r="A42" s="170"/>
      <c r="B42" s="171" t="s">
        <v>163</v>
      </c>
      <c r="C42" s="172">
        <v>1</v>
      </c>
      <c r="D42" s="173">
        <v>8</v>
      </c>
      <c r="E42" s="203">
        <v>0.0213</v>
      </c>
      <c r="F42">
        <v>3.081</v>
      </c>
      <c r="G42">
        <f t="shared" si="2"/>
        <v>12.906243462824829</v>
      </c>
      <c r="H42">
        <f t="shared" si="3"/>
        <v>12.906243462824829</v>
      </c>
      <c r="I42">
        <f>SUM(H42:H44)</f>
        <v>346.961448593108</v>
      </c>
      <c r="J42" s="208" t="s">
        <v>163</v>
      </c>
      <c r="O42" s="214" t="s">
        <v>180</v>
      </c>
      <c r="P42" s="213">
        <f>SUM(P2:P39)</f>
        <v>97967.50621463185</v>
      </c>
    </row>
    <row r="43" spans="1:10" ht="18.75">
      <c r="A43" s="170"/>
      <c r="B43" s="171" t="s">
        <v>163</v>
      </c>
      <c r="C43" s="172">
        <v>6</v>
      </c>
      <c r="D43" s="173">
        <v>10</v>
      </c>
      <c r="E43" s="203">
        <v>0.0213</v>
      </c>
      <c r="F43">
        <v>3.081</v>
      </c>
      <c r="G43">
        <f t="shared" si="2"/>
        <v>25.6672655299193</v>
      </c>
      <c r="H43">
        <f t="shared" si="3"/>
        <v>154.0035931795158</v>
      </c>
      <c r="J43" s="208"/>
    </row>
    <row r="44" spans="1:10" ht="18.75">
      <c r="A44" s="170"/>
      <c r="B44" s="171" t="s">
        <v>163</v>
      </c>
      <c r="C44" s="172">
        <v>4</v>
      </c>
      <c r="D44" s="173">
        <v>12</v>
      </c>
      <c r="E44" s="203">
        <v>0.0213</v>
      </c>
      <c r="F44">
        <v>3.081</v>
      </c>
      <c r="G44">
        <f t="shared" si="2"/>
        <v>45.012902987691845</v>
      </c>
      <c r="H44">
        <f t="shared" si="3"/>
        <v>180.05161195076738</v>
      </c>
      <c r="J44" s="208"/>
    </row>
    <row r="45" spans="1:10" ht="18.75">
      <c r="A45" s="170"/>
      <c r="B45" s="171" t="s">
        <v>104</v>
      </c>
      <c r="C45" s="172">
        <v>3</v>
      </c>
      <c r="D45" s="173">
        <v>10</v>
      </c>
      <c r="E45" s="203">
        <v>0.0213</v>
      </c>
      <c r="F45">
        <v>3.081</v>
      </c>
      <c r="G45">
        <f t="shared" si="2"/>
        <v>25.6672655299193</v>
      </c>
      <c r="H45">
        <f t="shared" si="3"/>
        <v>77.0017965897579</v>
      </c>
      <c r="I45">
        <f>SUM(H45:H46)</f>
        <v>122.01469957744975</v>
      </c>
      <c r="J45" s="208" t="s">
        <v>104</v>
      </c>
    </row>
    <row r="46" spans="1:10" ht="18.75">
      <c r="A46" s="170"/>
      <c r="B46" s="171" t="s">
        <v>104</v>
      </c>
      <c r="C46" s="172">
        <v>1</v>
      </c>
      <c r="D46" s="173">
        <v>12</v>
      </c>
      <c r="E46" s="203">
        <v>0.0213</v>
      </c>
      <c r="F46">
        <v>3.081</v>
      </c>
      <c r="G46">
        <f t="shared" si="2"/>
        <v>45.012902987691845</v>
      </c>
      <c r="H46">
        <f t="shared" si="3"/>
        <v>45.012902987691845</v>
      </c>
      <c r="J46" s="208"/>
    </row>
    <row r="47" spans="1:10" ht="18.75">
      <c r="A47" s="170"/>
      <c r="B47" s="171" t="s">
        <v>117</v>
      </c>
      <c r="C47" s="172">
        <v>1</v>
      </c>
      <c r="D47" s="173">
        <v>10</v>
      </c>
      <c r="E47" s="203">
        <v>0.0213</v>
      </c>
      <c r="F47">
        <v>3.081</v>
      </c>
      <c r="G47">
        <f t="shared" si="2"/>
        <v>25.6672655299193</v>
      </c>
      <c r="H47">
        <f t="shared" si="3"/>
        <v>25.6672655299193</v>
      </c>
      <c r="I47">
        <f>H47</f>
        <v>25.6672655299193</v>
      </c>
      <c r="J47" s="208" t="s">
        <v>117</v>
      </c>
    </row>
    <row r="48" spans="1:10" ht="18.75">
      <c r="A48" s="170"/>
      <c r="B48" s="171" t="s">
        <v>144</v>
      </c>
      <c r="C48" s="172">
        <v>2</v>
      </c>
      <c r="D48" s="173">
        <v>8</v>
      </c>
      <c r="E48" s="203">
        <v>0.0213</v>
      </c>
      <c r="F48">
        <v>3.081</v>
      </c>
      <c r="G48">
        <f t="shared" si="2"/>
        <v>12.906243462824829</v>
      </c>
      <c r="H48">
        <f t="shared" si="3"/>
        <v>25.812486925649658</v>
      </c>
      <c r="I48">
        <f>SUM(H48:H50)</f>
        <v>1023.6747449473553</v>
      </c>
      <c r="J48" s="208" t="s">
        <v>144</v>
      </c>
    </row>
    <row r="49" spans="1:10" ht="18.75">
      <c r="A49" s="170"/>
      <c r="B49" s="171" t="s">
        <v>144</v>
      </c>
      <c r="C49" s="172">
        <v>4</v>
      </c>
      <c r="D49" s="173">
        <v>10</v>
      </c>
      <c r="E49" s="203">
        <v>0.0213</v>
      </c>
      <c r="F49">
        <v>3.081</v>
      </c>
      <c r="G49">
        <f t="shared" si="2"/>
        <v>25.6672655299193</v>
      </c>
      <c r="H49">
        <f t="shared" si="3"/>
        <v>102.6690621196772</v>
      </c>
      <c r="J49" s="208"/>
    </row>
    <row r="50" spans="1:10" ht="18.75">
      <c r="A50" s="187"/>
      <c r="B50" s="188" t="s">
        <v>144</v>
      </c>
      <c r="C50" s="189">
        <v>10</v>
      </c>
      <c r="D50" s="190">
        <v>15</v>
      </c>
      <c r="E50" s="203">
        <v>0.0213</v>
      </c>
      <c r="F50">
        <v>3.081</v>
      </c>
      <c r="G50">
        <f t="shared" si="2"/>
        <v>89.51931959020285</v>
      </c>
      <c r="H50">
        <f t="shared" si="3"/>
        <v>895.1931959020285</v>
      </c>
      <c r="J50" s="208"/>
    </row>
    <row r="51" spans="1:10" ht="18.75">
      <c r="A51" s="200" t="s">
        <v>98</v>
      </c>
      <c r="B51" s="191" t="s">
        <v>81</v>
      </c>
      <c r="C51" s="191">
        <v>1</v>
      </c>
      <c r="D51" s="191">
        <v>35</v>
      </c>
      <c r="E51" s="203">
        <v>0.0179</v>
      </c>
      <c r="F51">
        <v>2.789</v>
      </c>
      <c r="G51">
        <f t="shared" si="2"/>
        <v>362.45893218710626</v>
      </c>
      <c r="H51">
        <f t="shared" si="3"/>
        <v>362.45893218710626</v>
      </c>
      <c r="I51">
        <f>H51</f>
        <v>362.45893218710626</v>
      </c>
      <c r="J51" s="212" t="s">
        <v>81</v>
      </c>
    </row>
    <row r="52" spans="1:10" ht="19.5" thickBot="1">
      <c r="A52" s="174" t="s">
        <v>140</v>
      </c>
      <c r="B52" s="175" t="s">
        <v>144</v>
      </c>
      <c r="C52" s="176">
        <v>1</v>
      </c>
      <c r="D52" s="177">
        <v>30</v>
      </c>
      <c r="E52" s="203">
        <v>0.0269</v>
      </c>
      <c r="F52">
        <v>2.974</v>
      </c>
      <c r="G52">
        <f t="shared" si="2"/>
        <v>664.8304333443406</v>
      </c>
      <c r="H52">
        <f t="shared" si="3"/>
        <v>664.8304333443406</v>
      </c>
      <c r="I52">
        <f>H52</f>
        <v>664.8304333443406</v>
      </c>
      <c r="J52" s="208" t="s">
        <v>144</v>
      </c>
    </row>
    <row r="53" spans="1:10" ht="18.75">
      <c r="A53" s="170" t="s">
        <v>171</v>
      </c>
      <c r="B53" s="188" t="s">
        <v>5</v>
      </c>
      <c r="C53" s="189">
        <v>1</v>
      </c>
      <c r="D53" s="190">
        <v>12</v>
      </c>
      <c r="E53" s="203">
        <v>0.0266</v>
      </c>
      <c r="F53">
        <v>3</v>
      </c>
      <c r="G53">
        <f t="shared" si="2"/>
        <v>45.9648</v>
      </c>
      <c r="H53">
        <f t="shared" si="3"/>
        <v>45.9648</v>
      </c>
      <c r="I53">
        <f>SUM(H53:H55)</f>
        <v>126.4032</v>
      </c>
      <c r="J53" s="208" t="s">
        <v>5</v>
      </c>
    </row>
    <row r="54" spans="1:10" ht="18.75">
      <c r="A54" s="170"/>
      <c r="B54" s="171" t="s">
        <v>5</v>
      </c>
      <c r="C54" s="172">
        <v>2</v>
      </c>
      <c r="D54" s="173">
        <v>8</v>
      </c>
      <c r="E54" s="203">
        <v>0.0266</v>
      </c>
      <c r="F54">
        <v>3</v>
      </c>
      <c r="G54">
        <f t="shared" si="2"/>
        <v>13.6192</v>
      </c>
      <c r="H54">
        <f t="shared" si="3"/>
        <v>27.2384</v>
      </c>
      <c r="J54" s="208"/>
    </row>
    <row r="55" spans="1:10" ht="18.75">
      <c r="A55" s="170"/>
      <c r="B55" s="171" t="s">
        <v>5</v>
      </c>
      <c r="C55" s="172">
        <v>2</v>
      </c>
      <c r="D55" s="173">
        <v>10</v>
      </c>
      <c r="E55" s="203">
        <v>0.0266</v>
      </c>
      <c r="F55">
        <v>3</v>
      </c>
      <c r="G55">
        <f t="shared" si="2"/>
        <v>26.599999999999998</v>
      </c>
      <c r="H55">
        <f t="shared" si="3"/>
        <v>53.199999999999996</v>
      </c>
      <c r="J55" s="208"/>
    </row>
    <row r="56" spans="1:10" ht="18.75">
      <c r="A56" s="170"/>
      <c r="B56" s="171" t="s">
        <v>62</v>
      </c>
      <c r="C56" s="172">
        <v>1</v>
      </c>
      <c r="D56" s="173">
        <v>6</v>
      </c>
      <c r="E56" s="203">
        <v>0.0266</v>
      </c>
      <c r="F56">
        <v>3</v>
      </c>
      <c r="G56">
        <f t="shared" si="2"/>
        <v>5.7456</v>
      </c>
      <c r="H56">
        <f t="shared" si="3"/>
        <v>5.7456</v>
      </c>
      <c r="I56">
        <f>SUM(H56+H56:H58)</f>
        <v>11.4912</v>
      </c>
      <c r="J56" s="208" t="s">
        <v>62</v>
      </c>
    </row>
    <row r="57" spans="1:10" ht="18.75">
      <c r="A57" s="170"/>
      <c r="B57" s="171" t="s">
        <v>62</v>
      </c>
      <c r="C57" s="172">
        <v>1</v>
      </c>
      <c r="D57" s="173">
        <v>5</v>
      </c>
      <c r="E57" s="203">
        <v>0.0266</v>
      </c>
      <c r="F57">
        <v>3</v>
      </c>
      <c r="G57">
        <f t="shared" si="2"/>
        <v>3.3249999999999997</v>
      </c>
      <c r="H57">
        <f t="shared" si="3"/>
        <v>3.3249999999999997</v>
      </c>
      <c r="J57" s="208"/>
    </row>
    <row r="58" spans="1:10" ht="18.75">
      <c r="A58" s="170"/>
      <c r="B58" s="171" t="s">
        <v>62</v>
      </c>
      <c r="C58" s="172">
        <v>1</v>
      </c>
      <c r="D58" s="173">
        <v>5</v>
      </c>
      <c r="E58" s="203">
        <v>0.0266</v>
      </c>
      <c r="F58">
        <v>3</v>
      </c>
      <c r="G58">
        <f t="shared" si="2"/>
        <v>3.3249999999999997</v>
      </c>
      <c r="H58">
        <f t="shared" si="3"/>
        <v>3.3249999999999997</v>
      </c>
      <c r="J58" s="208"/>
    </row>
    <row r="59" spans="1:10" ht="18.75">
      <c r="A59" s="170"/>
      <c r="B59" s="171" t="s">
        <v>102</v>
      </c>
      <c r="C59" s="172">
        <v>1</v>
      </c>
      <c r="D59" s="173">
        <v>5</v>
      </c>
      <c r="E59" s="203">
        <v>0.0266</v>
      </c>
      <c r="F59">
        <v>3</v>
      </c>
      <c r="G59">
        <f t="shared" si="2"/>
        <v>3.3249999999999997</v>
      </c>
      <c r="H59">
        <f t="shared" si="3"/>
        <v>3.3249999999999997</v>
      </c>
      <c r="I59">
        <f>SUM(H59:H60)</f>
        <v>16.9442</v>
      </c>
      <c r="J59" s="208" t="s">
        <v>102</v>
      </c>
    </row>
    <row r="60" spans="1:10" ht="18.75">
      <c r="A60" s="170"/>
      <c r="B60" s="171" t="s">
        <v>102</v>
      </c>
      <c r="C60" s="172">
        <v>1</v>
      </c>
      <c r="D60" s="173">
        <v>8</v>
      </c>
      <c r="E60" s="203">
        <v>0.0266</v>
      </c>
      <c r="F60">
        <v>3</v>
      </c>
      <c r="G60">
        <f t="shared" si="2"/>
        <v>13.6192</v>
      </c>
      <c r="H60">
        <f t="shared" si="3"/>
        <v>13.6192</v>
      </c>
      <c r="J60" s="208"/>
    </row>
    <row r="61" spans="1:10" ht="18.75">
      <c r="A61" s="170"/>
      <c r="B61" s="171" t="s">
        <v>163</v>
      </c>
      <c r="C61" s="172">
        <v>1</v>
      </c>
      <c r="D61" s="173">
        <v>8</v>
      </c>
      <c r="E61" s="203">
        <v>0.0266</v>
      </c>
      <c r="F61">
        <v>3</v>
      </c>
      <c r="G61">
        <f t="shared" si="2"/>
        <v>13.6192</v>
      </c>
      <c r="H61">
        <f t="shared" si="3"/>
        <v>13.6192</v>
      </c>
      <c r="I61">
        <f>H61</f>
        <v>13.6192</v>
      </c>
      <c r="J61" s="208" t="s">
        <v>163</v>
      </c>
    </row>
    <row r="62" spans="1:10" ht="18.75">
      <c r="A62" s="170"/>
      <c r="B62" s="171" t="s">
        <v>104</v>
      </c>
      <c r="C62" s="172">
        <v>1</v>
      </c>
      <c r="D62" s="173">
        <v>8</v>
      </c>
      <c r="E62" s="203">
        <v>0.0266</v>
      </c>
      <c r="F62">
        <v>3</v>
      </c>
      <c r="G62">
        <f t="shared" si="2"/>
        <v>13.6192</v>
      </c>
      <c r="H62">
        <f t="shared" si="3"/>
        <v>13.6192</v>
      </c>
      <c r="I62">
        <f>H62</f>
        <v>13.6192</v>
      </c>
      <c r="J62" s="208" t="s">
        <v>104</v>
      </c>
    </row>
    <row r="63" spans="1:10" ht="18.75">
      <c r="A63" s="170"/>
      <c r="B63" s="171" t="s">
        <v>116</v>
      </c>
      <c r="C63" s="172">
        <v>2</v>
      </c>
      <c r="D63" s="173">
        <v>8</v>
      </c>
      <c r="E63" s="203">
        <v>0.0266</v>
      </c>
      <c r="F63">
        <v>3</v>
      </c>
      <c r="G63">
        <f t="shared" si="2"/>
        <v>13.6192</v>
      </c>
      <c r="H63">
        <f t="shared" si="3"/>
        <v>27.2384</v>
      </c>
      <c r="I63">
        <f>H63</f>
        <v>27.2384</v>
      </c>
      <c r="J63" s="208" t="s">
        <v>116</v>
      </c>
    </row>
    <row r="64" spans="1:10" ht="18.75">
      <c r="A64" s="170"/>
      <c r="B64" s="171" t="s">
        <v>117</v>
      </c>
      <c r="C64" s="172">
        <v>1</v>
      </c>
      <c r="D64" s="173">
        <v>10</v>
      </c>
      <c r="E64" s="203">
        <v>0.0266</v>
      </c>
      <c r="F64">
        <v>3</v>
      </c>
      <c r="G64">
        <f t="shared" si="2"/>
        <v>26.599999999999998</v>
      </c>
      <c r="H64">
        <f t="shared" si="3"/>
        <v>26.599999999999998</v>
      </c>
      <c r="I64">
        <f>SUM(H64:H69)</f>
        <v>111.00179999999999</v>
      </c>
      <c r="J64" s="208" t="s">
        <v>117</v>
      </c>
    </row>
    <row r="65" spans="1:10" ht="18.75">
      <c r="A65" s="170"/>
      <c r="B65" s="171" t="s">
        <v>117</v>
      </c>
      <c r="C65" s="172">
        <v>1</v>
      </c>
      <c r="D65" s="173">
        <v>5</v>
      </c>
      <c r="E65" s="203">
        <v>0.0266</v>
      </c>
      <c r="F65">
        <v>3</v>
      </c>
      <c r="G65">
        <f t="shared" si="2"/>
        <v>3.3249999999999997</v>
      </c>
      <c r="H65">
        <f t="shared" si="3"/>
        <v>3.3249999999999997</v>
      </c>
      <c r="J65" s="208"/>
    </row>
    <row r="66" spans="1:10" ht="18.75">
      <c r="A66" s="170"/>
      <c r="B66" s="171" t="s">
        <v>117</v>
      </c>
      <c r="C66" s="172">
        <v>1</v>
      </c>
      <c r="D66" s="173">
        <v>8</v>
      </c>
      <c r="E66" s="203">
        <v>0.0266</v>
      </c>
      <c r="F66">
        <v>3</v>
      </c>
      <c r="G66">
        <f aca="true" t="shared" si="4" ref="G66:G94">(E66)*(D66^F66)</f>
        <v>13.6192</v>
      </c>
      <c r="H66">
        <f aca="true" t="shared" si="5" ref="H66:H97">G66*C66</f>
        <v>13.6192</v>
      </c>
      <c r="J66" s="208"/>
    </row>
    <row r="67" spans="1:10" ht="18.75">
      <c r="A67" s="170"/>
      <c r="B67" s="171" t="s">
        <v>117</v>
      </c>
      <c r="C67" s="172">
        <v>1</v>
      </c>
      <c r="D67" s="173">
        <v>8</v>
      </c>
      <c r="E67" s="203">
        <v>0.0266</v>
      </c>
      <c r="F67">
        <v>3</v>
      </c>
      <c r="G67">
        <f t="shared" si="4"/>
        <v>13.6192</v>
      </c>
      <c r="H67">
        <f t="shared" si="5"/>
        <v>13.6192</v>
      </c>
      <c r="J67" s="208"/>
    </row>
    <row r="68" spans="1:10" ht="18.75">
      <c r="A68" s="170"/>
      <c r="B68" s="171" t="s">
        <v>117</v>
      </c>
      <c r="C68" s="172">
        <v>2</v>
      </c>
      <c r="D68" s="173">
        <v>8</v>
      </c>
      <c r="E68" s="203">
        <v>0.0266</v>
      </c>
      <c r="F68">
        <v>3</v>
      </c>
      <c r="G68">
        <f t="shared" si="4"/>
        <v>13.6192</v>
      </c>
      <c r="H68">
        <f t="shared" si="5"/>
        <v>27.2384</v>
      </c>
      <c r="J68" s="208"/>
    </row>
    <row r="69" spans="1:10" ht="18.75">
      <c r="A69" s="170"/>
      <c r="B69" s="171" t="s">
        <v>117</v>
      </c>
      <c r="C69" s="172">
        <v>1</v>
      </c>
      <c r="D69" s="173">
        <v>10</v>
      </c>
      <c r="E69" s="203">
        <v>0.0266</v>
      </c>
      <c r="F69">
        <v>3</v>
      </c>
      <c r="G69">
        <f t="shared" si="4"/>
        <v>26.599999999999998</v>
      </c>
      <c r="H69">
        <f t="shared" si="5"/>
        <v>26.599999999999998</v>
      </c>
      <c r="J69" s="208"/>
    </row>
    <row r="70" spans="1:10" ht="19.5" thickBot="1">
      <c r="A70" s="170"/>
      <c r="B70" s="192" t="s">
        <v>142</v>
      </c>
      <c r="C70" s="193">
        <v>1</v>
      </c>
      <c r="D70" s="194">
        <v>8</v>
      </c>
      <c r="E70" s="203">
        <v>0.0266</v>
      </c>
      <c r="F70">
        <v>3</v>
      </c>
      <c r="G70">
        <f t="shared" si="4"/>
        <v>13.6192</v>
      </c>
      <c r="H70">
        <f t="shared" si="5"/>
        <v>13.6192</v>
      </c>
      <c r="I70">
        <f>H70</f>
        <v>13.6192</v>
      </c>
      <c r="J70" s="208" t="s">
        <v>142</v>
      </c>
    </row>
    <row r="71" spans="1:10" ht="18.75">
      <c r="A71" s="178" t="s">
        <v>39</v>
      </c>
      <c r="B71" s="179" t="s">
        <v>5</v>
      </c>
      <c r="C71" s="180">
        <v>1</v>
      </c>
      <c r="D71" s="181">
        <v>8</v>
      </c>
      <c r="E71" s="203">
        <v>0.0312</v>
      </c>
      <c r="F71">
        <v>2.953</v>
      </c>
      <c r="G71">
        <f t="shared" si="4"/>
        <v>14.48702887050959</v>
      </c>
      <c r="H71">
        <f t="shared" si="5"/>
        <v>14.48702887050959</v>
      </c>
      <c r="I71">
        <f>SUM(H71:H72)</f>
        <v>231.3054468285725</v>
      </c>
      <c r="J71" s="208" t="s">
        <v>5</v>
      </c>
    </row>
    <row r="72" spans="1:10" ht="18.75">
      <c r="A72" s="170"/>
      <c r="B72" s="171" t="s">
        <v>5</v>
      </c>
      <c r="C72" s="172">
        <v>1</v>
      </c>
      <c r="D72" s="173">
        <v>20</v>
      </c>
      <c r="E72" s="203">
        <v>0.0312</v>
      </c>
      <c r="F72">
        <v>2.953</v>
      </c>
      <c r="G72">
        <f t="shared" si="4"/>
        <v>216.81841795806292</v>
      </c>
      <c r="H72">
        <f t="shared" si="5"/>
        <v>216.81841795806292</v>
      </c>
      <c r="J72" s="208"/>
    </row>
    <row r="73" spans="1:10" ht="18.75">
      <c r="A73" s="170"/>
      <c r="B73" s="171" t="s">
        <v>62</v>
      </c>
      <c r="C73" s="172">
        <v>8</v>
      </c>
      <c r="D73" s="173">
        <v>8</v>
      </c>
      <c r="E73" s="203">
        <v>0.0312</v>
      </c>
      <c r="F73">
        <v>2.953</v>
      </c>
      <c r="G73">
        <f t="shared" si="4"/>
        <v>14.48702887050959</v>
      </c>
      <c r="H73">
        <f t="shared" si="5"/>
        <v>115.89623096407672</v>
      </c>
      <c r="I73">
        <f>H73</f>
        <v>115.89623096407672</v>
      </c>
      <c r="J73" s="208" t="s">
        <v>62</v>
      </c>
    </row>
    <row r="74" spans="1:10" ht="18.75">
      <c r="A74" s="170"/>
      <c r="B74" s="171" t="s">
        <v>81</v>
      </c>
      <c r="C74" s="172">
        <v>1</v>
      </c>
      <c r="D74" s="173">
        <v>10</v>
      </c>
      <c r="E74" s="203">
        <v>0.0312</v>
      </c>
      <c r="F74">
        <v>2.953</v>
      </c>
      <c r="G74">
        <f t="shared" si="4"/>
        <v>27.999778388423366</v>
      </c>
      <c r="H74">
        <f t="shared" si="5"/>
        <v>27.999778388423366</v>
      </c>
      <c r="I74">
        <f>H74</f>
        <v>27.999778388423366</v>
      </c>
      <c r="J74" s="208" t="s">
        <v>81</v>
      </c>
    </row>
    <row r="75" spans="1:10" ht="18.75">
      <c r="A75" s="170"/>
      <c r="B75" s="171" t="s">
        <v>102</v>
      </c>
      <c r="C75" s="172">
        <v>1</v>
      </c>
      <c r="D75" s="173">
        <v>15</v>
      </c>
      <c r="E75" s="203">
        <v>0.0312</v>
      </c>
      <c r="F75">
        <v>2.953</v>
      </c>
      <c r="G75">
        <f t="shared" si="4"/>
        <v>92.71544391202515</v>
      </c>
      <c r="H75">
        <f t="shared" si="5"/>
        <v>92.71544391202515</v>
      </c>
      <c r="I75">
        <f>H75</f>
        <v>92.71544391202515</v>
      </c>
      <c r="J75" s="208" t="s">
        <v>102</v>
      </c>
    </row>
    <row r="76" spans="1:10" ht="18.75">
      <c r="A76" s="170"/>
      <c r="B76" s="171" t="s">
        <v>163</v>
      </c>
      <c r="C76" s="172">
        <v>1</v>
      </c>
      <c r="D76" s="173">
        <v>10</v>
      </c>
      <c r="E76" s="203">
        <v>0.0312</v>
      </c>
      <c r="F76">
        <v>2.953</v>
      </c>
      <c r="G76">
        <f t="shared" si="4"/>
        <v>27.999778388423366</v>
      </c>
      <c r="H76">
        <f t="shared" si="5"/>
        <v>27.999778388423366</v>
      </c>
      <c r="I76">
        <f>H76</f>
        <v>27.999778388423366</v>
      </c>
      <c r="J76" s="208" t="s">
        <v>163</v>
      </c>
    </row>
    <row r="77" spans="1:10" ht="18.75">
      <c r="A77" s="170"/>
      <c r="B77" s="171" t="s">
        <v>104</v>
      </c>
      <c r="C77" s="172">
        <v>1</v>
      </c>
      <c r="D77" s="173">
        <v>10</v>
      </c>
      <c r="E77" s="203">
        <v>0.0312</v>
      </c>
      <c r="F77">
        <v>2.953</v>
      </c>
      <c r="G77">
        <f t="shared" si="4"/>
        <v>27.999778388423366</v>
      </c>
      <c r="H77">
        <f t="shared" si="5"/>
        <v>27.999778388423366</v>
      </c>
      <c r="I77">
        <f>H77</f>
        <v>27.999778388423366</v>
      </c>
      <c r="J77" s="208" t="s">
        <v>104</v>
      </c>
    </row>
    <row r="78" spans="1:10" ht="18.75">
      <c r="A78" s="170"/>
      <c r="B78" s="171" t="s">
        <v>116</v>
      </c>
      <c r="C78" s="172">
        <v>1</v>
      </c>
      <c r="D78" s="173">
        <v>10</v>
      </c>
      <c r="E78" s="203">
        <v>0.0312</v>
      </c>
      <c r="F78">
        <v>2.953</v>
      </c>
      <c r="G78">
        <f t="shared" si="4"/>
        <v>27.999778388423366</v>
      </c>
      <c r="H78">
        <f t="shared" si="5"/>
        <v>27.999778388423366</v>
      </c>
      <c r="I78">
        <f>SUM(H78:H79)</f>
        <v>306.1461101244988</v>
      </c>
      <c r="J78" s="208" t="s">
        <v>116</v>
      </c>
    </row>
    <row r="79" spans="1:10" ht="18.75">
      <c r="A79" s="170"/>
      <c r="B79" s="171" t="s">
        <v>116</v>
      </c>
      <c r="C79" s="172">
        <v>3</v>
      </c>
      <c r="D79" s="173">
        <v>15</v>
      </c>
      <c r="E79" s="203">
        <v>0.0312</v>
      </c>
      <c r="F79">
        <v>2.953</v>
      </c>
      <c r="G79">
        <f t="shared" si="4"/>
        <v>92.71544391202515</v>
      </c>
      <c r="H79">
        <f t="shared" si="5"/>
        <v>278.14633173607547</v>
      </c>
      <c r="J79" s="208"/>
    </row>
    <row r="80" spans="1:10" ht="18.75">
      <c r="A80" s="170"/>
      <c r="B80" s="171" t="s">
        <v>117</v>
      </c>
      <c r="C80" s="172">
        <v>2</v>
      </c>
      <c r="D80" s="173">
        <v>10</v>
      </c>
      <c r="E80" s="203">
        <v>0.0312</v>
      </c>
      <c r="F80">
        <v>2.953</v>
      </c>
      <c r="G80">
        <f t="shared" si="4"/>
        <v>27.999778388423366</v>
      </c>
      <c r="H80">
        <f t="shared" si="5"/>
        <v>55.99955677684673</v>
      </c>
      <c r="I80">
        <v>55.99955677684673</v>
      </c>
      <c r="J80" s="208" t="s">
        <v>117</v>
      </c>
    </row>
    <row r="81" spans="1:10" ht="18.75">
      <c r="A81" s="170"/>
      <c r="B81" s="188" t="s">
        <v>118</v>
      </c>
      <c r="C81" s="189">
        <v>2</v>
      </c>
      <c r="D81" s="190">
        <v>12</v>
      </c>
      <c r="E81" s="203">
        <v>0.0312</v>
      </c>
      <c r="F81">
        <v>2.953</v>
      </c>
      <c r="G81">
        <f t="shared" si="4"/>
        <v>47.97078369916541</v>
      </c>
      <c r="H81">
        <f t="shared" si="5"/>
        <v>95.94156739833082</v>
      </c>
      <c r="I81">
        <v>95.94156739833082</v>
      </c>
      <c r="J81" s="208" t="s">
        <v>118</v>
      </c>
    </row>
    <row r="82" spans="1:10" ht="18.75">
      <c r="A82" s="170"/>
      <c r="B82" s="171" t="s">
        <v>143</v>
      </c>
      <c r="C82" s="172">
        <v>1</v>
      </c>
      <c r="D82" s="173">
        <v>4</v>
      </c>
      <c r="E82" s="203">
        <v>0.0312</v>
      </c>
      <c r="F82">
        <v>2.953</v>
      </c>
      <c r="G82">
        <f t="shared" si="4"/>
        <v>1.8708447451148584</v>
      </c>
      <c r="H82">
        <f t="shared" si="5"/>
        <v>1.8708447451148584</v>
      </c>
      <c r="I82">
        <v>1.8708447451148584</v>
      </c>
      <c r="J82" s="208" t="s">
        <v>143</v>
      </c>
    </row>
    <row r="83" spans="1:10" ht="19.5" thickBot="1">
      <c r="A83" s="174"/>
      <c r="B83" s="175" t="s">
        <v>144</v>
      </c>
      <c r="C83" s="176">
        <v>1</v>
      </c>
      <c r="D83" s="177">
        <v>25</v>
      </c>
      <c r="E83" s="203">
        <v>0.0312</v>
      </c>
      <c r="F83">
        <v>2.953</v>
      </c>
      <c r="G83">
        <f t="shared" si="4"/>
        <v>419.05539828890863</v>
      </c>
      <c r="H83">
        <f t="shared" si="5"/>
        <v>419.05539828890863</v>
      </c>
      <c r="I83">
        <v>419.05539828890863</v>
      </c>
      <c r="J83" s="208" t="s">
        <v>144</v>
      </c>
    </row>
    <row r="84" spans="1:10" ht="19.5" thickBot="1">
      <c r="A84" s="195" t="s">
        <v>120</v>
      </c>
      <c r="B84" s="188" t="s">
        <v>118</v>
      </c>
      <c r="C84" s="189">
        <v>2</v>
      </c>
      <c r="D84" s="190">
        <v>12</v>
      </c>
      <c r="E84" s="203">
        <v>0.0225</v>
      </c>
      <c r="F84">
        <v>3.061</v>
      </c>
      <c r="G84">
        <f t="shared" si="4"/>
        <v>45.243512297653</v>
      </c>
      <c r="H84">
        <f t="shared" si="5"/>
        <v>90.487024595306</v>
      </c>
      <c r="I84">
        <f>H84</f>
        <v>90.487024595306</v>
      </c>
      <c r="J84" s="208" t="s">
        <v>118</v>
      </c>
    </row>
    <row r="85" spans="1:10" ht="18.75">
      <c r="A85" s="178" t="s">
        <v>60</v>
      </c>
      <c r="B85" s="179" t="s">
        <v>62</v>
      </c>
      <c r="C85" s="180">
        <v>4</v>
      </c>
      <c r="D85" s="181">
        <v>12</v>
      </c>
      <c r="E85" s="204">
        <v>0.0384</v>
      </c>
      <c r="F85" s="205">
        <v>2.885</v>
      </c>
      <c r="G85">
        <f t="shared" si="4"/>
        <v>49.861933965030246</v>
      </c>
      <c r="H85">
        <f t="shared" si="5"/>
        <v>199.44773586012099</v>
      </c>
      <c r="I85">
        <f>SUM(H85:H86)</f>
        <v>228.91441705161483</v>
      </c>
      <c r="J85" s="208" t="s">
        <v>62</v>
      </c>
    </row>
    <row r="86" spans="1:10" ht="18.75">
      <c r="A86" s="170"/>
      <c r="B86" s="171" t="s">
        <v>62</v>
      </c>
      <c r="C86" s="172">
        <v>1</v>
      </c>
      <c r="D86" s="173">
        <v>10</v>
      </c>
      <c r="E86" s="204">
        <v>0.0384</v>
      </c>
      <c r="F86" s="205">
        <v>2.885</v>
      </c>
      <c r="G86">
        <f t="shared" si="4"/>
        <v>29.466681191493844</v>
      </c>
      <c r="H86">
        <f t="shared" si="5"/>
        <v>29.466681191493844</v>
      </c>
      <c r="J86" s="208"/>
    </row>
    <row r="87" spans="1:10" ht="18.75">
      <c r="A87" s="170"/>
      <c r="B87" s="171" t="s">
        <v>104</v>
      </c>
      <c r="C87" s="172">
        <v>1</v>
      </c>
      <c r="D87" s="173">
        <v>10</v>
      </c>
      <c r="E87" s="204">
        <v>0.0384</v>
      </c>
      <c r="F87" s="205">
        <v>2.885</v>
      </c>
      <c r="G87">
        <f t="shared" si="4"/>
        <v>29.466681191493844</v>
      </c>
      <c r="H87">
        <f t="shared" si="5"/>
        <v>29.466681191493844</v>
      </c>
      <c r="I87">
        <f>H87</f>
        <v>29.466681191493844</v>
      </c>
      <c r="J87" s="208" t="s">
        <v>104</v>
      </c>
    </row>
    <row r="88" spans="1:10" ht="18.75">
      <c r="A88" s="170"/>
      <c r="B88" s="171" t="s">
        <v>116</v>
      </c>
      <c r="C88" s="172">
        <v>2</v>
      </c>
      <c r="D88" s="173">
        <v>12</v>
      </c>
      <c r="E88" s="204">
        <v>0.0384</v>
      </c>
      <c r="F88" s="205">
        <v>2.885</v>
      </c>
      <c r="G88">
        <f t="shared" si="4"/>
        <v>49.861933965030246</v>
      </c>
      <c r="H88">
        <f t="shared" si="5"/>
        <v>99.72386793006049</v>
      </c>
      <c r="I88">
        <f>SUM(H88:H89)</f>
        <v>669.2396416653122</v>
      </c>
      <c r="J88" s="208" t="s">
        <v>116</v>
      </c>
    </row>
    <row r="89" spans="1:10" ht="18.75">
      <c r="A89" s="170"/>
      <c r="B89" s="171" t="s">
        <v>116</v>
      </c>
      <c r="C89" s="172">
        <v>6</v>
      </c>
      <c r="D89" s="173">
        <v>15</v>
      </c>
      <c r="E89" s="204">
        <v>0.0384</v>
      </c>
      <c r="F89" s="205">
        <v>2.885</v>
      </c>
      <c r="G89">
        <f t="shared" si="4"/>
        <v>94.91929562254197</v>
      </c>
      <c r="H89">
        <f t="shared" si="5"/>
        <v>569.5157737352517</v>
      </c>
      <c r="J89" s="208"/>
    </row>
    <row r="90" spans="1:10" ht="19.5" thickBot="1">
      <c r="A90" s="170"/>
      <c r="B90" s="192" t="s">
        <v>117</v>
      </c>
      <c r="C90" s="193">
        <v>1</v>
      </c>
      <c r="D90" s="194">
        <v>25</v>
      </c>
      <c r="E90" s="204">
        <v>0.0384</v>
      </c>
      <c r="F90" s="205">
        <v>2.885</v>
      </c>
      <c r="G90">
        <f t="shared" si="4"/>
        <v>414.3698511806914</v>
      </c>
      <c r="H90">
        <f t="shared" si="5"/>
        <v>414.3698511806914</v>
      </c>
      <c r="I90">
        <f>H90</f>
        <v>414.3698511806914</v>
      </c>
      <c r="J90" s="208" t="s">
        <v>117</v>
      </c>
    </row>
    <row r="91" spans="1:10" ht="18.75">
      <c r="A91" s="178" t="s">
        <v>38</v>
      </c>
      <c r="B91" s="179" t="s">
        <v>5</v>
      </c>
      <c r="C91" s="180">
        <v>1</v>
      </c>
      <c r="D91" s="181">
        <v>20</v>
      </c>
      <c r="E91" s="204">
        <v>0.0409</v>
      </c>
      <c r="F91" s="205">
        <v>2.791</v>
      </c>
      <c r="G91">
        <f t="shared" si="4"/>
        <v>174.94358658038848</v>
      </c>
      <c r="H91">
        <f t="shared" si="5"/>
        <v>174.94358658038848</v>
      </c>
      <c r="I91">
        <v>174.94358658038848</v>
      </c>
      <c r="J91" s="208" t="s">
        <v>5</v>
      </c>
    </row>
    <row r="92" spans="1:10" ht="18.75">
      <c r="A92" s="170"/>
      <c r="B92" s="171" t="s">
        <v>62</v>
      </c>
      <c r="C92" s="172">
        <v>2</v>
      </c>
      <c r="D92" s="173">
        <v>10</v>
      </c>
      <c r="E92" s="204">
        <v>0.0409</v>
      </c>
      <c r="F92" s="205">
        <v>2.791</v>
      </c>
      <c r="G92">
        <f t="shared" si="4"/>
        <v>25.276870765661226</v>
      </c>
      <c r="H92">
        <f t="shared" si="5"/>
        <v>50.55374153132245</v>
      </c>
      <c r="I92">
        <v>50.55374153132245</v>
      </c>
      <c r="J92" s="208" t="s">
        <v>62</v>
      </c>
    </row>
    <row r="93" spans="1:10" ht="18.75">
      <c r="A93" s="170"/>
      <c r="B93" s="171" t="s">
        <v>117</v>
      </c>
      <c r="C93" s="172">
        <v>1</v>
      </c>
      <c r="D93" s="173">
        <v>8</v>
      </c>
      <c r="E93" s="204">
        <v>0.0409</v>
      </c>
      <c r="F93" s="205">
        <v>2.791</v>
      </c>
      <c r="G93">
        <f t="shared" si="4"/>
        <v>13.55961821520536</v>
      </c>
      <c r="H93">
        <f t="shared" si="5"/>
        <v>13.55961821520536</v>
      </c>
      <c r="I93">
        <v>13.55961821520536</v>
      </c>
      <c r="J93" s="208" t="s">
        <v>117</v>
      </c>
    </row>
    <row r="94" spans="1:10" ht="19.5" thickBot="1">
      <c r="A94" s="174"/>
      <c r="B94" s="175" t="s">
        <v>116</v>
      </c>
      <c r="C94" s="176">
        <v>1</v>
      </c>
      <c r="D94" s="177">
        <v>12</v>
      </c>
      <c r="E94" s="204">
        <v>0.0409</v>
      </c>
      <c r="F94" s="205">
        <v>2.791</v>
      </c>
      <c r="G94">
        <f t="shared" si="4"/>
        <v>42.045368750565146</v>
      </c>
      <c r="H94">
        <f t="shared" si="5"/>
        <v>42.045368750565146</v>
      </c>
      <c r="I94">
        <v>42.045368750565146</v>
      </c>
      <c r="J94" s="208" t="s">
        <v>116</v>
      </c>
    </row>
    <row r="95" spans="1:10" ht="19.5" thickBot="1">
      <c r="A95" s="174" t="s">
        <v>40</v>
      </c>
      <c r="B95" s="175" t="s">
        <v>15</v>
      </c>
      <c r="C95" s="176">
        <v>1</v>
      </c>
      <c r="D95" s="177">
        <v>8</v>
      </c>
      <c r="E95" s="204">
        <v>0.0384</v>
      </c>
      <c r="F95" s="205">
        <v>2.885</v>
      </c>
      <c r="G95">
        <f>(E95)*D95^F95</f>
        <v>15.479104665731779</v>
      </c>
      <c r="H95">
        <f t="shared" si="5"/>
        <v>15.479104665731779</v>
      </c>
      <c r="I95">
        <f>SUM(H95:H96)</f>
        <v>44.94578585722562</v>
      </c>
      <c r="J95" s="208" t="s">
        <v>15</v>
      </c>
    </row>
    <row r="96" spans="1:10" ht="19.5" thickBot="1">
      <c r="A96" s="174"/>
      <c r="B96" s="175" t="s">
        <v>15</v>
      </c>
      <c r="C96" s="176">
        <v>1</v>
      </c>
      <c r="D96" s="177">
        <v>10</v>
      </c>
      <c r="E96" s="204">
        <v>0.0384</v>
      </c>
      <c r="F96" s="205">
        <v>2.885</v>
      </c>
      <c r="G96">
        <f>(E96)*D96^F96</f>
        <v>29.466681191493844</v>
      </c>
      <c r="H96">
        <f t="shared" si="5"/>
        <v>29.466681191493844</v>
      </c>
      <c r="J96" s="208"/>
    </row>
    <row r="97" spans="1:10" ht="19.5" thickBot="1">
      <c r="A97" s="183" t="s">
        <v>92</v>
      </c>
      <c r="B97" s="184" t="s">
        <v>62</v>
      </c>
      <c r="C97" s="185">
        <v>1</v>
      </c>
      <c r="D97" s="186">
        <v>8</v>
      </c>
      <c r="E97" s="204">
        <v>0.0468</v>
      </c>
      <c r="F97" s="205">
        <v>2.758</v>
      </c>
      <c r="G97">
        <f aca="true" t="shared" si="6" ref="G97:G128">(E97)*(D97^F97)</f>
        <v>14.48665232102433</v>
      </c>
      <c r="H97">
        <f t="shared" si="5"/>
        <v>14.48665232102433</v>
      </c>
      <c r="I97">
        <v>14.48665232102433</v>
      </c>
      <c r="J97" s="208" t="s">
        <v>62</v>
      </c>
    </row>
    <row r="98" spans="1:10" ht="18.75">
      <c r="A98" s="178" t="s">
        <v>136</v>
      </c>
      <c r="B98" s="179" t="s">
        <v>142</v>
      </c>
      <c r="C98" s="180">
        <v>2</v>
      </c>
      <c r="D98" s="181">
        <v>12</v>
      </c>
      <c r="E98" s="203">
        <v>0.0533</v>
      </c>
      <c r="F98">
        <v>2.833</v>
      </c>
      <c r="G98">
        <f t="shared" si="6"/>
        <v>60.82017691285588</v>
      </c>
      <c r="H98">
        <f aca="true" t="shared" si="7" ref="H98:H129">G98*C98</f>
        <v>121.64035382571176</v>
      </c>
      <c r="I98">
        <v>121.64035382571176</v>
      </c>
      <c r="J98" s="208" t="s">
        <v>142</v>
      </c>
    </row>
    <row r="99" spans="1:10" ht="19.5" thickBot="1">
      <c r="A99" s="174"/>
      <c r="B99" s="196" t="s">
        <v>144</v>
      </c>
      <c r="C99" s="197">
        <v>1</v>
      </c>
      <c r="D99" s="198">
        <v>20</v>
      </c>
      <c r="E99" s="203">
        <v>0.0533</v>
      </c>
      <c r="F99">
        <v>2.833</v>
      </c>
      <c r="G99">
        <f t="shared" si="6"/>
        <v>258.55038377274315</v>
      </c>
      <c r="H99">
        <f t="shared" si="7"/>
        <v>258.55038377274315</v>
      </c>
      <c r="I99">
        <v>258.55038377274315</v>
      </c>
      <c r="J99" s="208" t="s">
        <v>144</v>
      </c>
    </row>
    <row r="100" spans="1:10" ht="19.5" thickBot="1">
      <c r="A100" s="183" t="s">
        <v>42</v>
      </c>
      <c r="B100" s="199" t="s">
        <v>15</v>
      </c>
      <c r="C100" s="185">
        <v>1</v>
      </c>
      <c r="D100" s="186">
        <v>8</v>
      </c>
      <c r="E100" s="203">
        <v>0.0169</v>
      </c>
      <c r="F100">
        <v>3</v>
      </c>
      <c r="G100">
        <f t="shared" si="6"/>
        <v>8.6528</v>
      </c>
      <c r="H100">
        <f t="shared" si="7"/>
        <v>8.6528</v>
      </c>
      <c r="I100">
        <v>8.6528</v>
      </c>
      <c r="J100" s="209" t="s">
        <v>15</v>
      </c>
    </row>
    <row r="101" spans="1:10" ht="18">
      <c r="A101" s="116" t="s">
        <v>43</v>
      </c>
      <c r="B101" s="99" t="s">
        <v>15</v>
      </c>
      <c r="C101" s="97">
        <v>9</v>
      </c>
      <c r="D101" s="98">
        <v>2</v>
      </c>
      <c r="E101" s="203">
        <v>0.0303</v>
      </c>
      <c r="F101">
        <v>3</v>
      </c>
      <c r="G101">
        <f t="shared" si="6"/>
        <v>0.2424</v>
      </c>
      <c r="H101">
        <f t="shared" si="7"/>
        <v>2.1816</v>
      </c>
      <c r="I101">
        <f>SUM(H101:H102)</f>
        <v>13.5441</v>
      </c>
      <c r="J101" s="210" t="s">
        <v>15</v>
      </c>
    </row>
    <row r="102" spans="1:8" ht="18">
      <c r="A102" s="117"/>
      <c r="B102" s="104" t="s">
        <v>15</v>
      </c>
      <c r="C102" s="93">
        <v>3</v>
      </c>
      <c r="D102" s="100">
        <v>5</v>
      </c>
      <c r="E102" s="203">
        <v>0.0303</v>
      </c>
      <c r="F102">
        <v>3</v>
      </c>
      <c r="G102">
        <f t="shared" si="6"/>
        <v>3.7875</v>
      </c>
      <c r="H102">
        <f t="shared" si="7"/>
        <v>11.3625</v>
      </c>
    </row>
    <row r="103" spans="1:10" ht="18">
      <c r="A103" s="117"/>
      <c r="B103" s="104" t="s">
        <v>5</v>
      </c>
      <c r="C103" s="93">
        <v>5</v>
      </c>
      <c r="D103" s="100">
        <v>2</v>
      </c>
      <c r="E103" s="203">
        <v>0.0303</v>
      </c>
      <c r="F103">
        <v>3</v>
      </c>
      <c r="G103">
        <f t="shared" si="6"/>
        <v>0.2424</v>
      </c>
      <c r="H103">
        <f t="shared" si="7"/>
        <v>1.212</v>
      </c>
      <c r="I103">
        <f>SUM(H103:H105)</f>
        <v>59.388000000000005</v>
      </c>
      <c r="J103" s="210" t="s">
        <v>5</v>
      </c>
    </row>
    <row r="104" spans="1:8" ht="18">
      <c r="A104" s="117"/>
      <c r="B104" s="104" t="s">
        <v>5</v>
      </c>
      <c r="C104" s="93">
        <v>6</v>
      </c>
      <c r="D104" s="100">
        <v>4</v>
      </c>
      <c r="E104" s="203">
        <v>0.0303</v>
      </c>
      <c r="F104">
        <v>3</v>
      </c>
      <c r="G104">
        <f t="shared" si="6"/>
        <v>1.9392</v>
      </c>
      <c r="H104">
        <f t="shared" si="7"/>
        <v>11.635200000000001</v>
      </c>
    </row>
    <row r="105" spans="1:8" ht="18">
      <c r="A105" s="117"/>
      <c r="B105" s="104" t="s">
        <v>5</v>
      </c>
      <c r="C105" s="93">
        <v>3</v>
      </c>
      <c r="D105" s="100">
        <v>8</v>
      </c>
      <c r="E105" s="203">
        <v>0.0303</v>
      </c>
      <c r="F105">
        <v>3</v>
      </c>
      <c r="G105">
        <f t="shared" si="6"/>
        <v>15.5136</v>
      </c>
      <c r="H105">
        <f t="shared" si="7"/>
        <v>46.540800000000004</v>
      </c>
    </row>
    <row r="106" spans="1:10" ht="18">
      <c r="A106" s="117"/>
      <c r="B106" s="104" t="s">
        <v>102</v>
      </c>
      <c r="C106" s="93">
        <v>2</v>
      </c>
      <c r="D106" s="100">
        <v>4</v>
      </c>
      <c r="E106" s="203">
        <v>0.0303</v>
      </c>
      <c r="F106">
        <v>3</v>
      </c>
      <c r="G106">
        <f t="shared" si="6"/>
        <v>1.9392</v>
      </c>
      <c r="H106">
        <f t="shared" si="7"/>
        <v>3.8784</v>
      </c>
      <c r="I106">
        <f>SUM(H106:H107)</f>
        <v>160.9536</v>
      </c>
      <c r="J106" s="210" t="s">
        <v>102</v>
      </c>
    </row>
    <row r="107" spans="1:8" ht="18">
      <c r="A107" s="117"/>
      <c r="B107" s="104" t="s">
        <v>102</v>
      </c>
      <c r="C107" s="93">
        <v>3</v>
      </c>
      <c r="D107" s="100">
        <v>12</v>
      </c>
      <c r="E107" s="203">
        <v>0.0303</v>
      </c>
      <c r="F107">
        <v>3</v>
      </c>
      <c r="G107">
        <f t="shared" si="6"/>
        <v>52.3584</v>
      </c>
      <c r="H107">
        <f t="shared" si="7"/>
        <v>157.0752</v>
      </c>
    </row>
    <row r="108" spans="1:10" ht="18">
      <c r="A108" s="117"/>
      <c r="B108" s="104" t="s">
        <v>117</v>
      </c>
      <c r="C108" s="93">
        <v>2</v>
      </c>
      <c r="D108" s="100">
        <v>5</v>
      </c>
      <c r="E108" s="203">
        <v>0.0303</v>
      </c>
      <c r="F108">
        <v>3</v>
      </c>
      <c r="G108">
        <f t="shared" si="6"/>
        <v>3.7875</v>
      </c>
      <c r="H108">
        <f t="shared" si="7"/>
        <v>7.575</v>
      </c>
      <c r="I108">
        <f>SUM(H108:H109)</f>
        <v>23.0886</v>
      </c>
      <c r="J108" s="210" t="s">
        <v>117</v>
      </c>
    </row>
    <row r="109" spans="1:8" ht="18">
      <c r="A109" s="117"/>
      <c r="B109" s="104" t="s">
        <v>117</v>
      </c>
      <c r="C109" s="93">
        <v>1</v>
      </c>
      <c r="D109" s="100">
        <v>8</v>
      </c>
      <c r="E109" s="203">
        <v>0.0303</v>
      </c>
      <c r="F109">
        <v>3</v>
      </c>
      <c r="G109">
        <f t="shared" si="6"/>
        <v>15.5136</v>
      </c>
      <c r="H109">
        <f t="shared" si="7"/>
        <v>15.5136</v>
      </c>
    </row>
    <row r="110" spans="1:10" ht="18">
      <c r="A110" s="117"/>
      <c r="B110" s="104" t="s">
        <v>118</v>
      </c>
      <c r="C110" s="93">
        <v>1</v>
      </c>
      <c r="D110" s="100">
        <v>8</v>
      </c>
      <c r="E110" s="203">
        <v>0.0303</v>
      </c>
      <c r="F110">
        <v>3</v>
      </c>
      <c r="G110">
        <f t="shared" si="6"/>
        <v>15.5136</v>
      </c>
      <c r="H110">
        <f t="shared" si="7"/>
        <v>15.5136</v>
      </c>
      <c r="I110">
        <f>SUM(H110:H111)</f>
        <v>117.7761</v>
      </c>
      <c r="J110" s="210" t="s">
        <v>118</v>
      </c>
    </row>
    <row r="111" spans="1:8" ht="18">
      <c r="A111" s="117"/>
      <c r="B111" s="104" t="s">
        <v>118</v>
      </c>
      <c r="C111" s="93">
        <v>1</v>
      </c>
      <c r="D111" s="100">
        <v>15</v>
      </c>
      <c r="E111" s="203">
        <v>0.0303</v>
      </c>
      <c r="F111">
        <v>3</v>
      </c>
      <c r="G111">
        <f t="shared" si="6"/>
        <v>102.2625</v>
      </c>
      <c r="H111">
        <f t="shared" si="7"/>
        <v>102.2625</v>
      </c>
    </row>
    <row r="112" spans="1:10" ht="18">
      <c r="A112" s="117"/>
      <c r="B112" s="104" t="s">
        <v>142</v>
      </c>
      <c r="C112" s="93">
        <v>2</v>
      </c>
      <c r="D112" s="100">
        <v>20</v>
      </c>
      <c r="E112" s="203">
        <v>0.0303</v>
      </c>
      <c r="F112">
        <v>3</v>
      </c>
      <c r="G112">
        <f t="shared" si="6"/>
        <v>242.4</v>
      </c>
      <c r="H112">
        <f t="shared" si="7"/>
        <v>484.8</v>
      </c>
      <c r="I112">
        <f>H112</f>
        <v>484.8</v>
      </c>
      <c r="J112" s="210" t="s">
        <v>142</v>
      </c>
    </row>
    <row r="113" spans="1:10" ht="18">
      <c r="A113" s="117"/>
      <c r="B113" s="104" t="s">
        <v>144</v>
      </c>
      <c r="C113" s="93">
        <v>14</v>
      </c>
      <c r="D113" s="100">
        <v>4</v>
      </c>
      <c r="E113" s="203">
        <v>0.0303</v>
      </c>
      <c r="F113">
        <v>3</v>
      </c>
      <c r="G113">
        <f t="shared" si="6"/>
        <v>1.9392</v>
      </c>
      <c r="H113">
        <f t="shared" si="7"/>
        <v>27.1488</v>
      </c>
      <c r="I113">
        <f>SUM(H113:H116)</f>
        <v>1042.1988000000001</v>
      </c>
      <c r="J113" s="210" t="s">
        <v>144</v>
      </c>
    </row>
    <row r="114" spans="1:8" ht="18">
      <c r="A114" s="117"/>
      <c r="B114" s="104" t="s">
        <v>144</v>
      </c>
      <c r="C114" s="93">
        <v>10</v>
      </c>
      <c r="D114" s="100">
        <v>5</v>
      </c>
      <c r="E114" s="203">
        <v>0.0303</v>
      </c>
      <c r="F114">
        <v>3</v>
      </c>
      <c r="G114">
        <f t="shared" si="6"/>
        <v>3.7875</v>
      </c>
      <c r="H114">
        <f t="shared" si="7"/>
        <v>37.875</v>
      </c>
    </row>
    <row r="115" spans="1:8" ht="18">
      <c r="A115" s="117"/>
      <c r="B115" s="104" t="s">
        <v>144</v>
      </c>
      <c r="C115" s="93">
        <v>12</v>
      </c>
      <c r="D115" s="100">
        <v>10</v>
      </c>
      <c r="E115" s="203">
        <v>0.0303</v>
      </c>
      <c r="F115">
        <v>3</v>
      </c>
      <c r="G115">
        <f t="shared" si="6"/>
        <v>30.3</v>
      </c>
      <c r="H115">
        <f t="shared" si="7"/>
        <v>363.6</v>
      </c>
    </row>
    <row r="116" spans="1:8" ht="18.75" thickBot="1">
      <c r="A116" s="118"/>
      <c r="B116" s="94" t="s">
        <v>144</v>
      </c>
      <c r="C116" s="95">
        <v>6</v>
      </c>
      <c r="D116" s="96">
        <v>15</v>
      </c>
      <c r="E116" s="203">
        <v>0.0303</v>
      </c>
      <c r="F116">
        <v>3</v>
      </c>
      <c r="G116">
        <f t="shared" si="6"/>
        <v>102.2625</v>
      </c>
      <c r="H116">
        <f t="shared" si="7"/>
        <v>613.575</v>
      </c>
    </row>
    <row r="117" spans="1:10" ht="18.75" thickBot="1">
      <c r="A117" s="119" t="s">
        <v>111</v>
      </c>
      <c r="B117" s="105" t="s">
        <v>163</v>
      </c>
      <c r="C117" s="106">
        <v>1</v>
      </c>
      <c r="D117" s="107">
        <v>20</v>
      </c>
      <c r="E117" s="203">
        <v>0.532</v>
      </c>
      <c r="F117">
        <v>2.276</v>
      </c>
      <c r="G117">
        <f t="shared" si="6"/>
        <v>486.4698201021832</v>
      </c>
      <c r="H117">
        <f t="shared" si="7"/>
        <v>486.4698201021832</v>
      </c>
      <c r="I117">
        <v>486.4698201021832</v>
      </c>
      <c r="J117" s="210" t="s">
        <v>163</v>
      </c>
    </row>
    <row r="118" spans="1:10" ht="18">
      <c r="A118" s="116" t="s">
        <v>97</v>
      </c>
      <c r="B118" s="99" t="s">
        <v>63</v>
      </c>
      <c r="C118" s="97">
        <v>1</v>
      </c>
      <c r="D118" s="98">
        <v>35</v>
      </c>
      <c r="E118" s="203">
        <v>0.119</v>
      </c>
      <c r="F118">
        <v>2.63</v>
      </c>
      <c r="G118">
        <f t="shared" si="6"/>
        <v>1369.1338818201214</v>
      </c>
      <c r="H118">
        <f t="shared" si="7"/>
        <v>1369.1338818201214</v>
      </c>
      <c r="I118">
        <v>1369.1338818201214</v>
      </c>
      <c r="J118" s="210" t="s">
        <v>63</v>
      </c>
    </row>
    <row r="119" spans="1:10" ht="18.75" thickBot="1">
      <c r="A119" s="120"/>
      <c r="B119" s="108" t="s">
        <v>143</v>
      </c>
      <c r="C119" s="109">
        <v>1</v>
      </c>
      <c r="D119" s="110">
        <v>20</v>
      </c>
      <c r="E119" s="203">
        <v>0.119</v>
      </c>
      <c r="F119">
        <v>2.63</v>
      </c>
      <c r="G119">
        <f t="shared" si="6"/>
        <v>314.2359364035228</v>
      </c>
      <c r="H119">
        <f t="shared" si="7"/>
        <v>314.2359364035228</v>
      </c>
      <c r="I119">
        <v>314.2359364035228</v>
      </c>
      <c r="J119" s="210" t="s">
        <v>143</v>
      </c>
    </row>
    <row r="120" spans="1:10" ht="18.75" thickBot="1">
      <c r="A120" s="119" t="s">
        <v>47</v>
      </c>
      <c r="B120" s="105" t="s">
        <v>15</v>
      </c>
      <c r="C120" s="106">
        <v>2</v>
      </c>
      <c r="D120" s="107">
        <v>8</v>
      </c>
      <c r="E120" s="203">
        <v>0.0099</v>
      </c>
      <c r="F120">
        <v>3</v>
      </c>
      <c r="G120">
        <f t="shared" si="6"/>
        <v>5.0688</v>
      </c>
      <c r="H120">
        <f t="shared" si="7"/>
        <v>10.1376</v>
      </c>
      <c r="I120">
        <v>10.1376</v>
      </c>
      <c r="J120" s="210" t="s">
        <v>15</v>
      </c>
    </row>
    <row r="121" spans="1:10" ht="18.75" thickBot="1">
      <c r="A121" s="119" t="s">
        <v>110</v>
      </c>
      <c r="B121" s="105" t="s">
        <v>163</v>
      </c>
      <c r="C121" s="106">
        <v>1</v>
      </c>
      <c r="D121" s="107">
        <v>40</v>
      </c>
      <c r="E121">
        <v>0.0005</v>
      </c>
      <c r="F121">
        <v>3.268</v>
      </c>
      <c r="G121">
        <f t="shared" si="6"/>
        <v>86.00071382435519</v>
      </c>
      <c r="H121">
        <f t="shared" si="7"/>
        <v>86.00071382435519</v>
      </c>
      <c r="I121">
        <v>86.00071382435519</v>
      </c>
      <c r="J121" s="210" t="s">
        <v>163</v>
      </c>
    </row>
    <row r="122" spans="1:10" ht="18.75" thickBot="1">
      <c r="A122" s="119" t="s">
        <v>137</v>
      </c>
      <c r="B122" s="105" t="s">
        <v>142</v>
      </c>
      <c r="C122" s="106">
        <v>8</v>
      </c>
      <c r="D122" s="107">
        <v>10</v>
      </c>
      <c r="E122" s="204">
        <v>0.0271</v>
      </c>
      <c r="F122" s="205">
        <v>3.061</v>
      </c>
      <c r="G122">
        <f t="shared" si="6"/>
        <v>31.186690540394235</v>
      </c>
      <c r="H122">
        <f t="shared" si="7"/>
        <v>249.49352432315388</v>
      </c>
      <c r="I122">
        <v>249.49352432315388</v>
      </c>
      <c r="J122" s="210" t="s">
        <v>142</v>
      </c>
    </row>
    <row r="123" spans="1:10" ht="18">
      <c r="A123" s="116" t="s">
        <v>50</v>
      </c>
      <c r="B123" s="99" t="s">
        <v>5</v>
      </c>
      <c r="C123" s="97">
        <v>500</v>
      </c>
      <c r="D123" s="98">
        <v>6</v>
      </c>
      <c r="E123" s="203">
        <v>0.0124</v>
      </c>
      <c r="F123">
        <v>3.005</v>
      </c>
      <c r="G123">
        <f t="shared" si="6"/>
        <v>2.702503048767459</v>
      </c>
      <c r="H123">
        <f t="shared" si="7"/>
        <v>1351.2515243837295</v>
      </c>
      <c r="I123">
        <v>1351.2515243837295</v>
      </c>
      <c r="J123" s="210" t="s">
        <v>5</v>
      </c>
    </row>
    <row r="124" spans="1:10" ht="18">
      <c r="A124" s="117"/>
      <c r="B124" s="104" t="s">
        <v>81</v>
      </c>
      <c r="C124" s="93">
        <v>500</v>
      </c>
      <c r="D124" s="100">
        <v>5</v>
      </c>
      <c r="E124" s="203">
        <v>0.0124</v>
      </c>
      <c r="F124">
        <v>3.005</v>
      </c>
      <c r="G124">
        <f t="shared" si="6"/>
        <v>1.5625234655901168</v>
      </c>
      <c r="H124">
        <f t="shared" si="7"/>
        <v>781.2617327950584</v>
      </c>
      <c r="I124">
        <v>781.2617327950584</v>
      </c>
      <c r="J124" s="210" t="s">
        <v>81</v>
      </c>
    </row>
    <row r="125" spans="1:10" ht="18.75" thickBot="1">
      <c r="A125" s="118"/>
      <c r="B125" s="94" t="s">
        <v>102</v>
      </c>
      <c r="C125" s="95">
        <v>40</v>
      </c>
      <c r="D125" s="96">
        <v>5</v>
      </c>
      <c r="E125" s="203">
        <v>0.0124</v>
      </c>
      <c r="F125">
        <v>3.005</v>
      </c>
      <c r="G125">
        <f t="shared" si="6"/>
        <v>1.5625234655901168</v>
      </c>
      <c r="H125">
        <f t="shared" si="7"/>
        <v>62.50093862360467</v>
      </c>
      <c r="I125">
        <v>62.50093862360467</v>
      </c>
      <c r="J125" s="210" t="s">
        <v>102</v>
      </c>
    </row>
    <row r="126" spans="1:10" ht="18.75" thickBot="1">
      <c r="A126" s="123" t="s">
        <v>94</v>
      </c>
      <c r="B126" s="124" t="s">
        <v>62</v>
      </c>
      <c r="C126" s="106">
        <v>6</v>
      </c>
      <c r="D126" s="107">
        <v>20</v>
      </c>
      <c r="E126" s="204">
        <v>0.0179</v>
      </c>
      <c r="F126" s="205">
        <v>3</v>
      </c>
      <c r="G126">
        <f t="shared" si="6"/>
        <v>143.2</v>
      </c>
      <c r="H126">
        <f t="shared" si="7"/>
        <v>859.1999999999999</v>
      </c>
      <c r="I126">
        <v>859.1999999999999</v>
      </c>
      <c r="J126" s="210" t="s">
        <v>62</v>
      </c>
    </row>
    <row r="127" spans="1:10" ht="18.75" thickBot="1">
      <c r="A127" s="119" t="s">
        <v>113</v>
      </c>
      <c r="B127" s="105" t="s">
        <v>163</v>
      </c>
      <c r="C127" s="106">
        <v>200</v>
      </c>
      <c r="D127" s="107">
        <v>20</v>
      </c>
      <c r="E127" s="204">
        <v>0.0109</v>
      </c>
      <c r="F127" s="205">
        <v>3</v>
      </c>
      <c r="G127">
        <f t="shared" si="6"/>
        <v>87.2</v>
      </c>
      <c r="H127">
        <f t="shared" si="7"/>
        <v>17440</v>
      </c>
      <c r="I127">
        <v>17440</v>
      </c>
      <c r="J127" s="210" t="s">
        <v>163</v>
      </c>
    </row>
    <row r="128" spans="1:10" ht="18">
      <c r="A128" s="116" t="s">
        <v>109</v>
      </c>
      <c r="B128" s="99" t="s">
        <v>102</v>
      </c>
      <c r="C128" s="97">
        <v>6</v>
      </c>
      <c r="D128" s="98">
        <v>20</v>
      </c>
      <c r="E128" s="203">
        <v>0.0211</v>
      </c>
      <c r="F128">
        <v>2.974</v>
      </c>
      <c r="G128">
        <f t="shared" si="6"/>
        <v>156.15132092846227</v>
      </c>
      <c r="H128">
        <f t="shared" si="7"/>
        <v>936.9079255707736</v>
      </c>
      <c r="I128">
        <v>936.9079255707736</v>
      </c>
      <c r="J128" s="210" t="s">
        <v>102</v>
      </c>
    </row>
    <row r="129" spans="1:10" ht="18">
      <c r="A129" s="117"/>
      <c r="B129" s="104" t="s">
        <v>163</v>
      </c>
      <c r="C129" s="93">
        <v>1</v>
      </c>
      <c r="D129" s="100">
        <v>15</v>
      </c>
      <c r="E129" s="203">
        <v>0.0211</v>
      </c>
      <c r="F129">
        <v>2.974</v>
      </c>
      <c r="G129">
        <f aca="true" t="shared" si="8" ref="G129:G160">(E129)*(D129^F129)</f>
        <v>66.37092337374013</v>
      </c>
      <c r="H129">
        <f t="shared" si="7"/>
        <v>66.37092337374013</v>
      </c>
      <c r="I129">
        <v>66.37092337374013</v>
      </c>
      <c r="J129" s="210" t="s">
        <v>163</v>
      </c>
    </row>
    <row r="130" spans="1:10" ht="18">
      <c r="A130" s="117"/>
      <c r="B130" s="104" t="s">
        <v>104</v>
      </c>
      <c r="C130" s="93">
        <v>1</v>
      </c>
      <c r="D130" s="100">
        <v>12</v>
      </c>
      <c r="E130" s="203">
        <v>0.0211</v>
      </c>
      <c r="F130">
        <v>2.974</v>
      </c>
      <c r="G130">
        <f t="shared" si="8"/>
        <v>34.17963975433558</v>
      </c>
      <c r="H130">
        <f aca="true" t="shared" si="9" ref="H130:H161">G130*C130</f>
        <v>34.17963975433558</v>
      </c>
      <c r="I130">
        <f>SUM(H130:H131)</f>
        <v>640.6171230362734</v>
      </c>
      <c r="J130" s="210" t="s">
        <v>104</v>
      </c>
    </row>
    <row r="131" spans="1:8" ht="18">
      <c r="A131" s="117"/>
      <c r="B131" s="104" t="s">
        <v>104</v>
      </c>
      <c r="C131" s="93">
        <v>2</v>
      </c>
      <c r="D131" s="100">
        <v>25</v>
      </c>
      <c r="E131" s="203">
        <v>0.0211</v>
      </c>
      <c r="F131">
        <v>2.974</v>
      </c>
      <c r="G131">
        <f t="shared" si="8"/>
        <v>303.2187416409689</v>
      </c>
      <c r="H131">
        <f t="shared" si="9"/>
        <v>606.4374832819378</v>
      </c>
    </row>
    <row r="132" spans="1:10" ht="18">
      <c r="A132" s="117"/>
      <c r="B132" s="104" t="s">
        <v>144</v>
      </c>
      <c r="C132" s="93">
        <v>10</v>
      </c>
      <c r="D132" s="100">
        <v>18</v>
      </c>
      <c r="E132" s="203">
        <v>0.0211</v>
      </c>
      <c r="F132">
        <v>2.974</v>
      </c>
      <c r="G132">
        <f t="shared" si="8"/>
        <v>114.1465751526842</v>
      </c>
      <c r="H132">
        <f t="shared" si="9"/>
        <v>1141.465751526842</v>
      </c>
      <c r="I132">
        <f>SUM(H132:H134)</f>
        <v>2822.7946808761044</v>
      </c>
      <c r="J132" s="210" t="s">
        <v>144</v>
      </c>
    </row>
    <row r="133" spans="1:8" ht="18">
      <c r="A133" s="117"/>
      <c r="B133" s="104" t="s">
        <v>144</v>
      </c>
      <c r="C133" s="93">
        <v>3</v>
      </c>
      <c r="D133" s="100">
        <v>20</v>
      </c>
      <c r="E133" s="203">
        <v>0.0211</v>
      </c>
      <c r="F133">
        <v>2.974</v>
      </c>
      <c r="G133">
        <f t="shared" si="8"/>
        <v>156.15132092846227</v>
      </c>
      <c r="H133">
        <f t="shared" si="9"/>
        <v>468.4539627853868</v>
      </c>
    </row>
    <row r="134" spans="1:8" ht="18.75" thickBot="1">
      <c r="A134" s="118"/>
      <c r="B134" s="94" t="s">
        <v>144</v>
      </c>
      <c r="C134" s="95">
        <v>4</v>
      </c>
      <c r="D134" s="96">
        <v>25</v>
      </c>
      <c r="E134" s="203">
        <v>0.0211</v>
      </c>
      <c r="F134">
        <v>2.974</v>
      </c>
      <c r="G134">
        <f t="shared" si="8"/>
        <v>303.2187416409689</v>
      </c>
      <c r="H134">
        <f t="shared" si="9"/>
        <v>1212.8749665638757</v>
      </c>
    </row>
    <row r="135" spans="1:10" ht="18.75" thickBot="1">
      <c r="A135" s="119" t="s">
        <v>139</v>
      </c>
      <c r="B135" s="105" t="s">
        <v>144</v>
      </c>
      <c r="C135" s="106">
        <v>30</v>
      </c>
      <c r="D135" s="107">
        <v>28</v>
      </c>
      <c r="E135" s="203">
        <v>0.0089</v>
      </c>
      <c r="F135">
        <v>3.06</v>
      </c>
      <c r="G135">
        <f t="shared" si="8"/>
        <v>238.61271514865115</v>
      </c>
      <c r="H135">
        <f t="shared" si="9"/>
        <v>7158.381454459534</v>
      </c>
      <c r="I135">
        <v>7158.381454459534</v>
      </c>
      <c r="J135" s="210" t="s">
        <v>144</v>
      </c>
    </row>
    <row r="136" spans="1:10" ht="18.75" thickBot="1">
      <c r="A136" s="119" t="s">
        <v>48</v>
      </c>
      <c r="B136" s="105" t="s">
        <v>5</v>
      </c>
      <c r="C136" s="106">
        <v>1</v>
      </c>
      <c r="D136" s="107">
        <v>25</v>
      </c>
      <c r="E136" s="203">
        <v>0.0206</v>
      </c>
      <c r="F136">
        <v>3.151</v>
      </c>
      <c r="G136">
        <f t="shared" si="8"/>
        <v>523.3306702531763</v>
      </c>
      <c r="H136">
        <f t="shared" si="9"/>
        <v>523.3306702531763</v>
      </c>
      <c r="I136">
        <v>523.3306702531763</v>
      </c>
      <c r="J136" s="210" t="s">
        <v>5</v>
      </c>
    </row>
    <row r="137" spans="1:10" ht="18.75" thickBot="1">
      <c r="A137" s="119" t="s">
        <v>134</v>
      </c>
      <c r="B137" s="105" t="s">
        <v>142</v>
      </c>
      <c r="C137" s="106">
        <v>1</v>
      </c>
      <c r="D137" s="107">
        <v>25</v>
      </c>
      <c r="E137" s="203">
        <v>0.0424</v>
      </c>
      <c r="F137">
        <v>2.854</v>
      </c>
      <c r="G137">
        <f t="shared" si="8"/>
        <v>414.0822756065525</v>
      </c>
      <c r="H137">
        <f t="shared" si="9"/>
        <v>414.0822756065525</v>
      </c>
      <c r="I137">
        <v>414.0822756065525</v>
      </c>
      <c r="J137" s="210" t="s">
        <v>142</v>
      </c>
    </row>
    <row r="138" spans="1:10" ht="18.75" thickBot="1">
      <c r="A138" s="119" t="s">
        <v>112</v>
      </c>
      <c r="B138" s="105" t="s">
        <v>163</v>
      </c>
      <c r="C138" s="106">
        <v>1</v>
      </c>
      <c r="D138" s="107">
        <v>15</v>
      </c>
      <c r="E138" s="203">
        <v>0.0497</v>
      </c>
      <c r="F138">
        <v>2.839</v>
      </c>
      <c r="G138">
        <f t="shared" si="8"/>
        <v>108.46246571826438</v>
      </c>
      <c r="H138">
        <f t="shared" si="9"/>
        <v>108.46246571826438</v>
      </c>
      <c r="I138">
        <v>108.46246571826438</v>
      </c>
      <c r="J138" s="210" t="s">
        <v>163</v>
      </c>
    </row>
    <row r="139" spans="1:10" ht="18">
      <c r="A139" s="116" t="s">
        <v>93</v>
      </c>
      <c r="B139" s="111" t="s">
        <v>62</v>
      </c>
      <c r="C139" s="101">
        <v>1</v>
      </c>
      <c r="D139" s="102">
        <v>20</v>
      </c>
      <c r="E139" s="204">
        <v>0.373</v>
      </c>
      <c r="F139" s="205">
        <v>2.229</v>
      </c>
      <c r="G139">
        <f t="shared" si="8"/>
        <v>296.2816074028925</v>
      </c>
      <c r="H139">
        <f t="shared" si="9"/>
        <v>296.2816074028925</v>
      </c>
      <c r="I139">
        <v>296.2816074028925</v>
      </c>
      <c r="J139" s="210" t="s">
        <v>62</v>
      </c>
    </row>
    <row r="140" spans="1:10" ht="18.75" thickBot="1">
      <c r="A140" s="120"/>
      <c r="B140" s="94" t="s">
        <v>143</v>
      </c>
      <c r="C140" s="95">
        <v>1</v>
      </c>
      <c r="D140" s="96">
        <v>15</v>
      </c>
      <c r="E140" s="204">
        <v>0.373</v>
      </c>
      <c r="F140" s="205">
        <v>2.229</v>
      </c>
      <c r="G140">
        <f t="shared" si="8"/>
        <v>156.0329244142838</v>
      </c>
      <c r="H140">
        <f t="shared" si="9"/>
        <v>156.0329244142838</v>
      </c>
      <c r="I140">
        <v>156.0329244142838</v>
      </c>
      <c r="J140" s="210" t="s">
        <v>143</v>
      </c>
    </row>
    <row r="141" spans="1:10" ht="18">
      <c r="A141" s="116" t="s">
        <v>46</v>
      </c>
      <c r="B141" s="99" t="s">
        <v>15</v>
      </c>
      <c r="C141" s="97">
        <v>1</v>
      </c>
      <c r="D141" s="98">
        <v>6</v>
      </c>
      <c r="E141" s="203">
        <v>0.0258</v>
      </c>
      <c r="F141">
        <v>2.903</v>
      </c>
      <c r="G141">
        <f t="shared" si="8"/>
        <v>4.683740075091426</v>
      </c>
      <c r="H141">
        <f t="shared" si="9"/>
        <v>4.683740075091426</v>
      </c>
      <c r="I141">
        <f>SUM(H141:H142)</f>
        <v>47.87043109588672</v>
      </c>
      <c r="J141" s="210" t="s">
        <v>15</v>
      </c>
    </row>
    <row r="142" spans="1:8" ht="18">
      <c r="A142" s="117"/>
      <c r="B142" s="104" t="s">
        <v>15</v>
      </c>
      <c r="C142" s="93">
        <v>4</v>
      </c>
      <c r="D142" s="100">
        <v>8</v>
      </c>
      <c r="E142" s="203">
        <v>0.0258</v>
      </c>
      <c r="F142">
        <v>2.903</v>
      </c>
      <c r="G142">
        <f t="shared" si="8"/>
        <v>10.796672755198824</v>
      </c>
      <c r="H142">
        <f t="shared" si="9"/>
        <v>43.186691020795294</v>
      </c>
    </row>
    <row r="143" spans="1:10" ht="18">
      <c r="A143" s="117"/>
      <c r="B143" s="104" t="s">
        <v>5</v>
      </c>
      <c r="C143" s="93">
        <v>2</v>
      </c>
      <c r="D143" s="100">
        <v>12</v>
      </c>
      <c r="E143" s="203">
        <v>0.0258</v>
      </c>
      <c r="F143">
        <v>2.903</v>
      </c>
      <c r="G143">
        <f t="shared" si="8"/>
        <v>35.033446423400186</v>
      </c>
      <c r="H143">
        <f t="shared" si="9"/>
        <v>70.06689284680037</v>
      </c>
      <c r="I143">
        <f>SUM(H143:H145)</f>
        <v>424.2785394418564</v>
      </c>
      <c r="J143" s="210" t="s">
        <v>5</v>
      </c>
    </row>
    <row r="144" spans="1:8" ht="18">
      <c r="A144" s="117"/>
      <c r="B144" s="104" t="s">
        <v>5</v>
      </c>
      <c r="C144" s="93">
        <v>8</v>
      </c>
      <c r="D144" s="100">
        <v>8</v>
      </c>
      <c r="E144" s="203">
        <v>0.0258</v>
      </c>
      <c r="F144">
        <v>2.903</v>
      </c>
      <c r="G144">
        <f t="shared" si="8"/>
        <v>10.796672755198824</v>
      </c>
      <c r="H144">
        <f t="shared" si="9"/>
        <v>86.37338204159059</v>
      </c>
    </row>
    <row r="145" spans="1:8" ht="18">
      <c r="A145" s="117"/>
      <c r="B145" s="104" t="s">
        <v>5</v>
      </c>
      <c r="C145" s="93">
        <v>4</v>
      </c>
      <c r="D145" s="100">
        <v>15</v>
      </c>
      <c r="E145" s="203">
        <v>0.0258</v>
      </c>
      <c r="F145">
        <v>2.903</v>
      </c>
      <c r="G145">
        <f t="shared" si="8"/>
        <v>66.95956613836637</v>
      </c>
      <c r="H145">
        <f t="shared" si="9"/>
        <v>267.8382645534655</v>
      </c>
    </row>
    <row r="146" spans="1:10" ht="18">
      <c r="A146" s="117"/>
      <c r="B146" s="104" t="s">
        <v>104</v>
      </c>
      <c r="C146" s="93">
        <v>2</v>
      </c>
      <c r="D146" s="100">
        <v>6</v>
      </c>
      <c r="E146" s="203">
        <v>0.0258</v>
      </c>
      <c r="F146">
        <v>2.903</v>
      </c>
      <c r="G146">
        <f t="shared" si="8"/>
        <v>4.683740075091426</v>
      </c>
      <c r="H146">
        <f t="shared" si="9"/>
        <v>9.367480150182852</v>
      </c>
      <c r="I146">
        <f>SUM(H146:H147)</f>
        <v>79.43437299698323</v>
      </c>
      <c r="J146" s="210" t="s">
        <v>104</v>
      </c>
    </row>
    <row r="147" spans="1:8" ht="18">
      <c r="A147" s="117"/>
      <c r="B147" s="104" t="s">
        <v>104</v>
      </c>
      <c r="C147" s="93">
        <v>2</v>
      </c>
      <c r="D147" s="100">
        <v>12</v>
      </c>
      <c r="E147" s="203">
        <v>0.0258</v>
      </c>
      <c r="F147">
        <v>2.903</v>
      </c>
      <c r="G147">
        <f t="shared" si="8"/>
        <v>35.033446423400186</v>
      </c>
      <c r="H147">
        <f t="shared" si="9"/>
        <v>70.06689284680037</v>
      </c>
    </row>
    <row r="148" spans="1:10" ht="18">
      <c r="A148" s="117"/>
      <c r="B148" s="104" t="s">
        <v>118</v>
      </c>
      <c r="C148" s="93">
        <v>2</v>
      </c>
      <c r="D148" s="100">
        <v>8</v>
      </c>
      <c r="E148" s="203">
        <v>0.0258</v>
      </c>
      <c r="F148">
        <v>2.903</v>
      </c>
      <c r="G148">
        <f t="shared" si="8"/>
        <v>10.796672755198824</v>
      </c>
      <c r="H148">
        <f t="shared" si="9"/>
        <v>21.593345510397647</v>
      </c>
      <c r="I148">
        <v>21.593345510397647</v>
      </c>
      <c r="J148" s="210" t="s">
        <v>118</v>
      </c>
    </row>
    <row r="149" spans="1:10" ht="18.75" thickBot="1">
      <c r="A149" s="118"/>
      <c r="B149" s="94" t="s">
        <v>144</v>
      </c>
      <c r="C149" s="95">
        <v>8</v>
      </c>
      <c r="D149" s="96">
        <v>8</v>
      </c>
      <c r="E149" s="203">
        <v>0.0258</v>
      </c>
      <c r="F149">
        <v>2.903</v>
      </c>
      <c r="G149">
        <f t="shared" si="8"/>
        <v>10.796672755198824</v>
      </c>
      <c r="H149">
        <f t="shared" si="9"/>
        <v>86.37338204159059</v>
      </c>
      <c r="I149">
        <v>86.37338204159059</v>
      </c>
      <c r="J149" s="210" t="s">
        <v>144</v>
      </c>
    </row>
    <row r="150" spans="1:10" ht="18">
      <c r="A150" s="116" t="s">
        <v>96</v>
      </c>
      <c r="B150" s="141" t="s">
        <v>62</v>
      </c>
      <c r="C150" s="142">
        <v>2</v>
      </c>
      <c r="D150" s="143">
        <v>50</v>
      </c>
      <c r="E150" s="203">
        <v>0.05</v>
      </c>
      <c r="F150">
        <v>2.517</v>
      </c>
      <c r="G150">
        <f t="shared" si="8"/>
        <v>944.6643045553096</v>
      </c>
      <c r="H150">
        <f t="shared" si="9"/>
        <v>1889.3286091106193</v>
      </c>
      <c r="I150">
        <v>1889.3286091106193</v>
      </c>
      <c r="J150" s="156" t="s">
        <v>62</v>
      </c>
    </row>
    <row r="151" spans="1:10" ht="18">
      <c r="A151" s="117"/>
      <c r="B151" s="136" t="s">
        <v>63</v>
      </c>
      <c r="C151" s="40">
        <v>1</v>
      </c>
      <c r="D151" s="137">
        <v>30</v>
      </c>
      <c r="E151" s="203">
        <v>0.05</v>
      </c>
      <c r="F151">
        <v>2.517</v>
      </c>
      <c r="G151">
        <f t="shared" si="8"/>
        <v>261.14649570581</v>
      </c>
      <c r="H151">
        <f t="shared" si="9"/>
        <v>261.14649570581</v>
      </c>
      <c r="I151">
        <v>261.14649570581</v>
      </c>
      <c r="J151" s="156" t="s">
        <v>63</v>
      </c>
    </row>
    <row r="152" spans="1:10" ht="18">
      <c r="A152" s="117"/>
      <c r="B152" s="136" t="s">
        <v>104</v>
      </c>
      <c r="C152" s="40">
        <v>1</v>
      </c>
      <c r="D152" s="137">
        <v>100</v>
      </c>
      <c r="E152" s="203">
        <v>0.05</v>
      </c>
      <c r="F152">
        <v>2.517</v>
      </c>
      <c r="G152">
        <f t="shared" si="8"/>
        <v>5407.169756489696</v>
      </c>
      <c r="H152">
        <f t="shared" si="9"/>
        <v>5407.169756489696</v>
      </c>
      <c r="I152">
        <v>5407.169756489696</v>
      </c>
      <c r="J152" s="156" t="s">
        <v>104</v>
      </c>
    </row>
    <row r="153" spans="1:10" ht="18.75" thickBot="1">
      <c r="A153" s="118"/>
      <c r="B153" s="138" t="s">
        <v>166</v>
      </c>
      <c r="C153" s="139">
        <v>1</v>
      </c>
      <c r="D153" s="140">
        <v>50</v>
      </c>
      <c r="E153" s="203">
        <v>0.05</v>
      </c>
      <c r="F153">
        <v>2.517</v>
      </c>
      <c r="G153">
        <f t="shared" si="8"/>
        <v>944.6643045553096</v>
      </c>
      <c r="H153">
        <f t="shared" si="9"/>
        <v>944.6643045553096</v>
      </c>
      <c r="I153">
        <v>944.6643045553096</v>
      </c>
      <c r="J153" s="156" t="s">
        <v>177</v>
      </c>
    </row>
    <row r="154" spans="1:10" ht="18">
      <c r="A154" s="116" t="s">
        <v>95</v>
      </c>
      <c r="B154" s="141" t="s">
        <v>62</v>
      </c>
      <c r="C154" s="142">
        <v>1</v>
      </c>
      <c r="D154" s="143">
        <v>20</v>
      </c>
      <c r="E154" s="204">
        <v>0.0296</v>
      </c>
      <c r="F154" s="205">
        <v>3</v>
      </c>
      <c r="G154">
        <f t="shared" si="8"/>
        <v>236.8</v>
      </c>
      <c r="H154">
        <f t="shared" si="9"/>
        <v>236.8</v>
      </c>
      <c r="I154">
        <v>236.8</v>
      </c>
      <c r="J154" s="156" t="s">
        <v>62</v>
      </c>
    </row>
    <row r="155" spans="1:10" ht="18.75" thickBot="1">
      <c r="A155" s="160"/>
      <c r="B155" s="159" t="s">
        <v>163</v>
      </c>
      <c r="C155" s="145">
        <v>1</v>
      </c>
      <c r="D155" s="146">
        <v>15</v>
      </c>
      <c r="E155" s="204">
        <v>0.0296</v>
      </c>
      <c r="F155" s="205">
        <v>3</v>
      </c>
      <c r="G155">
        <f t="shared" si="8"/>
        <v>99.9</v>
      </c>
      <c r="H155">
        <f t="shared" si="9"/>
        <v>99.9</v>
      </c>
      <c r="I155">
        <v>99.9</v>
      </c>
      <c r="J155" s="156" t="s">
        <v>163</v>
      </c>
    </row>
    <row r="156" spans="1:10" ht="18.75" thickBot="1">
      <c r="A156" s="207"/>
      <c r="B156" s="157" t="s">
        <v>144</v>
      </c>
      <c r="C156" s="151">
        <v>2</v>
      </c>
      <c r="D156" s="152">
        <v>25</v>
      </c>
      <c r="E156" s="204">
        <v>0.0296</v>
      </c>
      <c r="F156" s="205">
        <v>3</v>
      </c>
      <c r="G156">
        <f t="shared" si="8"/>
        <v>462.5</v>
      </c>
      <c r="H156">
        <f t="shared" si="9"/>
        <v>925</v>
      </c>
      <c r="I156">
        <v>925</v>
      </c>
      <c r="J156" s="156" t="s">
        <v>144</v>
      </c>
    </row>
    <row r="157" spans="1:10" ht="18">
      <c r="A157" s="206" t="s">
        <v>44</v>
      </c>
      <c r="B157" s="153" t="s">
        <v>15</v>
      </c>
      <c r="C157" s="36">
        <v>1</v>
      </c>
      <c r="D157" s="154">
        <v>4</v>
      </c>
      <c r="E157" s="203">
        <v>0.0067</v>
      </c>
      <c r="F157">
        <v>3.201</v>
      </c>
      <c r="G157">
        <f t="shared" si="8"/>
        <v>0.5665899083462642</v>
      </c>
      <c r="H157">
        <f t="shared" si="9"/>
        <v>0.5665899083462642</v>
      </c>
      <c r="I157">
        <f>SUM(H157:H158)</f>
        <v>19.64463940939418</v>
      </c>
      <c r="J157" s="156" t="s">
        <v>15</v>
      </c>
    </row>
    <row r="158" spans="1:10" ht="18.75" thickBot="1">
      <c r="A158" s="160"/>
      <c r="B158" s="158" t="s">
        <v>15</v>
      </c>
      <c r="C158" s="148">
        <v>1</v>
      </c>
      <c r="D158" s="149">
        <v>12</v>
      </c>
      <c r="E158" s="203">
        <v>0.0067</v>
      </c>
      <c r="F158">
        <v>3.201</v>
      </c>
      <c r="G158">
        <f t="shared" si="8"/>
        <v>19.078049501047918</v>
      </c>
      <c r="H158">
        <f t="shared" si="9"/>
        <v>19.078049501047918</v>
      </c>
      <c r="J158" s="156"/>
    </row>
    <row r="159" spans="1:10" ht="18.75" thickBot="1">
      <c r="A159" s="207"/>
      <c r="B159" s="157" t="s">
        <v>5</v>
      </c>
      <c r="C159" s="151">
        <v>1</v>
      </c>
      <c r="D159" s="152">
        <v>25</v>
      </c>
      <c r="E159" s="203">
        <v>0.0067</v>
      </c>
      <c r="F159">
        <v>3.201</v>
      </c>
      <c r="G159">
        <f t="shared" si="8"/>
        <v>199.93129105897157</v>
      </c>
      <c r="H159">
        <f t="shared" si="9"/>
        <v>199.93129105897157</v>
      </c>
      <c r="I159">
        <f>H159</f>
        <v>199.93129105897157</v>
      </c>
      <c r="J159" s="156" t="s">
        <v>5</v>
      </c>
    </row>
    <row r="160" spans="1:10" ht="18">
      <c r="A160" s="132" t="s">
        <v>135</v>
      </c>
      <c r="B160" s="141" t="s">
        <v>142</v>
      </c>
      <c r="C160" s="142">
        <v>1</v>
      </c>
      <c r="D160" s="143">
        <v>15</v>
      </c>
      <c r="E160" s="203">
        <v>0.0155</v>
      </c>
      <c r="F160">
        <v>2.89</v>
      </c>
      <c r="G160">
        <f t="shared" si="8"/>
        <v>38.83608445365562</v>
      </c>
      <c r="H160">
        <f t="shared" si="9"/>
        <v>38.83608445365562</v>
      </c>
      <c r="I160">
        <f>H160</f>
        <v>38.83608445365562</v>
      </c>
      <c r="J160" s="156" t="s">
        <v>142</v>
      </c>
    </row>
    <row r="161" spans="1:10" ht="18">
      <c r="A161" s="117"/>
      <c r="B161" s="136" t="s">
        <v>144</v>
      </c>
      <c r="C161" s="40">
        <v>1</v>
      </c>
      <c r="D161" s="137">
        <v>8</v>
      </c>
      <c r="E161" s="203">
        <v>0.0155</v>
      </c>
      <c r="F161">
        <v>2.89</v>
      </c>
      <c r="G161">
        <f aca="true" t="shared" si="10" ref="G161:G187">(E161)*(D161^F161)</f>
        <v>6.3133775350790335</v>
      </c>
      <c r="H161">
        <f t="shared" si="9"/>
        <v>6.3133775350790335</v>
      </c>
      <c r="I161">
        <f>SUM(H161:H162)</f>
        <v>477.9944012461384</v>
      </c>
      <c r="J161" s="156" t="s">
        <v>144</v>
      </c>
    </row>
    <row r="162" spans="1:10" ht="18.75" thickBot="1">
      <c r="A162" s="118"/>
      <c r="B162" s="138" t="s">
        <v>144</v>
      </c>
      <c r="C162" s="139">
        <v>2</v>
      </c>
      <c r="D162" s="140">
        <v>28</v>
      </c>
      <c r="E162" s="203">
        <v>0.0155</v>
      </c>
      <c r="F162">
        <v>2.89</v>
      </c>
      <c r="G162">
        <f t="shared" si="10"/>
        <v>235.84051185552968</v>
      </c>
      <c r="H162">
        <f aca="true" t="shared" si="11" ref="H162:H187">G162*C162</f>
        <v>471.68102371105937</v>
      </c>
      <c r="J162" s="156"/>
    </row>
    <row r="163" spans="1:10" ht="18">
      <c r="A163" s="116" t="s">
        <v>45</v>
      </c>
      <c r="B163" s="141" t="s">
        <v>5</v>
      </c>
      <c r="C163" s="142">
        <v>5</v>
      </c>
      <c r="D163" s="143">
        <v>20</v>
      </c>
      <c r="E163" s="203">
        <v>0.0147</v>
      </c>
      <c r="F163">
        <v>3.37</v>
      </c>
      <c r="G163">
        <f t="shared" si="10"/>
        <v>356.2775196285436</v>
      </c>
      <c r="H163">
        <f t="shared" si="11"/>
        <v>1781.387598142718</v>
      </c>
      <c r="I163">
        <v>1781.387598142718</v>
      </c>
      <c r="J163" s="156" t="s">
        <v>5</v>
      </c>
    </row>
    <row r="164" spans="1:10" ht="18">
      <c r="A164" s="117"/>
      <c r="B164" s="136" t="s">
        <v>62</v>
      </c>
      <c r="C164" s="40">
        <v>1</v>
      </c>
      <c r="D164" s="137">
        <v>20</v>
      </c>
      <c r="E164" s="203">
        <v>0.0147</v>
      </c>
      <c r="F164">
        <v>3.37</v>
      </c>
      <c r="G164">
        <f t="shared" si="10"/>
        <v>356.2775196285436</v>
      </c>
      <c r="H164">
        <f t="shared" si="11"/>
        <v>356.2775196285436</v>
      </c>
      <c r="I164">
        <v>356.2775196285436</v>
      </c>
      <c r="J164" s="156" t="s">
        <v>62</v>
      </c>
    </row>
    <row r="165" spans="1:10" ht="18">
      <c r="A165" s="117"/>
      <c r="B165" s="136" t="s">
        <v>163</v>
      </c>
      <c r="C165" s="40">
        <v>2</v>
      </c>
      <c r="D165" s="137">
        <v>10</v>
      </c>
      <c r="E165" s="203">
        <v>0.0147</v>
      </c>
      <c r="F165">
        <v>3.37</v>
      </c>
      <c r="G165">
        <f t="shared" si="10"/>
        <v>34.46016358520288</v>
      </c>
      <c r="H165">
        <f t="shared" si="11"/>
        <v>68.92032717040576</v>
      </c>
      <c r="I165">
        <v>68.92032717040576</v>
      </c>
      <c r="J165" s="156" t="s">
        <v>163</v>
      </c>
    </row>
    <row r="166" spans="1:10" ht="18">
      <c r="A166" s="117"/>
      <c r="B166" s="136" t="s">
        <v>104</v>
      </c>
      <c r="C166" s="40">
        <v>2</v>
      </c>
      <c r="D166" s="137">
        <v>15</v>
      </c>
      <c r="E166" s="203">
        <v>0.0147</v>
      </c>
      <c r="F166">
        <v>3.37</v>
      </c>
      <c r="G166">
        <f t="shared" si="10"/>
        <v>135.1278534049766</v>
      </c>
      <c r="H166">
        <f t="shared" si="11"/>
        <v>270.2557068099532</v>
      </c>
      <c r="I166">
        <v>270.2557068099532</v>
      </c>
      <c r="J166" s="156" t="s">
        <v>104</v>
      </c>
    </row>
    <row r="167" spans="1:10" ht="18">
      <c r="A167" s="117"/>
      <c r="B167" s="136" t="s">
        <v>116</v>
      </c>
      <c r="C167" s="40">
        <v>1</v>
      </c>
      <c r="D167" s="137">
        <v>15</v>
      </c>
      <c r="E167" s="203">
        <v>0.0147</v>
      </c>
      <c r="F167">
        <v>3.37</v>
      </c>
      <c r="G167">
        <f t="shared" si="10"/>
        <v>135.1278534049766</v>
      </c>
      <c r="H167">
        <f t="shared" si="11"/>
        <v>135.1278534049766</v>
      </c>
      <c r="I167">
        <v>135.1278534049766</v>
      </c>
      <c r="J167" s="156" t="s">
        <v>116</v>
      </c>
    </row>
    <row r="168" spans="1:10" ht="18">
      <c r="A168" s="117"/>
      <c r="B168" s="136" t="s">
        <v>117</v>
      </c>
      <c r="C168" s="40">
        <v>1</v>
      </c>
      <c r="D168" s="137">
        <v>25</v>
      </c>
      <c r="E168" s="203">
        <v>0.0147</v>
      </c>
      <c r="F168">
        <v>3.37</v>
      </c>
      <c r="G168">
        <f t="shared" si="10"/>
        <v>755.7447936175067</v>
      </c>
      <c r="H168">
        <f t="shared" si="11"/>
        <v>755.7447936175067</v>
      </c>
      <c r="I168">
        <v>755.7447936175067</v>
      </c>
      <c r="J168" s="156" t="s">
        <v>117</v>
      </c>
    </row>
    <row r="169" spans="1:10" ht="18">
      <c r="A169" s="117"/>
      <c r="B169" s="136" t="s">
        <v>143</v>
      </c>
      <c r="C169" s="40">
        <v>1</v>
      </c>
      <c r="D169" s="137">
        <v>18</v>
      </c>
      <c r="E169" s="203">
        <v>0.0147</v>
      </c>
      <c r="F169">
        <v>3.37</v>
      </c>
      <c r="G169">
        <f t="shared" si="10"/>
        <v>249.79611344727874</v>
      </c>
      <c r="H169">
        <f t="shared" si="11"/>
        <v>249.79611344727874</v>
      </c>
      <c r="I169">
        <v>249.79611344727874</v>
      </c>
      <c r="J169" s="156" t="s">
        <v>143</v>
      </c>
    </row>
    <row r="170" spans="1:10" ht="18">
      <c r="A170" s="117"/>
      <c r="B170" s="136" t="s">
        <v>144</v>
      </c>
      <c r="C170" s="40">
        <v>4</v>
      </c>
      <c r="D170" s="137">
        <v>15</v>
      </c>
      <c r="E170" s="203">
        <v>0.0147</v>
      </c>
      <c r="F170">
        <v>3.37</v>
      </c>
      <c r="G170">
        <f t="shared" si="10"/>
        <v>135.1278534049766</v>
      </c>
      <c r="H170">
        <f t="shared" si="11"/>
        <v>540.5114136199064</v>
      </c>
      <c r="I170">
        <f>SUM(H170:H173)</f>
        <v>4482.65198643388</v>
      </c>
      <c r="J170" s="156" t="s">
        <v>144</v>
      </c>
    </row>
    <row r="171" spans="1:10" ht="18">
      <c r="A171" s="117"/>
      <c r="B171" s="136" t="s">
        <v>144</v>
      </c>
      <c r="C171" s="40">
        <v>1</v>
      </c>
      <c r="D171" s="137">
        <v>18</v>
      </c>
      <c r="E171" s="203">
        <v>0.0147</v>
      </c>
      <c r="F171">
        <v>3.37</v>
      </c>
      <c r="G171">
        <f t="shared" si="10"/>
        <v>249.79611344727874</v>
      </c>
      <c r="H171">
        <f t="shared" si="11"/>
        <v>249.79611344727874</v>
      </c>
      <c r="J171" s="156"/>
    </row>
    <row r="172" spans="1:10" ht="18">
      <c r="A172" s="117"/>
      <c r="B172" s="136" t="s">
        <v>144</v>
      </c>
      <c r="C172" s="40">
        <v>4</v>
      </c>
      <c r="D172" s="137">
        <v>20</v>
      </c>
      <c r="E172" s="203">
        <v>0.0147</v>
      </c>
      <c r="F172">
        <v>3.37</v>
      </c>
      <c r="G172">
        <f t="shared" si="10"/>
        <v>356.2775196285436</v>
      </c>
      <c r="H172">
        <f t="shared" si="11"/>
        <v>1425.1100785141743</v>
      </c>
      <c r="J172" s="156"/>
    </row>
    <row r="173" spans="1:10" ht="18.75" thickBot="1">
      <c r="A173" s="118"/>
      <c r="B173" s="138" t="s">
        <v>144</v>
      </c>
      <c r="C173" s="139">
        <v>3</v>
      </c>
      <c r="D173" s="140">
        <v>25</v>
      </c>
      <c r="E173" s="203">
        <v>0.0147</v>
      </c>
      <c r="F173">
        <v>3.37</v>
      </c>
      <c r="G173">
        <f t="shared" si="10"/>
        <v>755.7447936175067</v>
      </c>
      <c r="H173">
        <f t="shared" si="11"/>
        <v>2267.23438085252</v>
      </c>
      <c r="J173" s="156"/>
    </row>
    <row r="174" spans="1:10" ht="18">
      <c r="A174" s="116" t="s">
        <v>37</v>
      </c>
      <c r="B174" s="141" t="s">
        <v>15</v>
      </c>
      <c r="C174" s="142">
        <v>1</v>
      </c>
      <c r="D174" s="143">
        <v>4</v>
      </c>
      <c r="E174" s="203">
        <v>0.0286</v>
      </c>
      <c r="F174">
        <v>2.94</v>
      </c>
      <c r="G174">
        <f t="shared" si="10"/>
        <v>1.6843114757037714</v>
      </c>
      <c r="H174">
        <f t="shared" si="11"/>
        <v>1.6843114757037714</v>
      </c>
      <c r="I174">
        <f>H174</f>
        <v>1.6843114757037714</v>
      </c>
      <c r="J174" s="156" t="s">
        <v>15</v>
      </c>
    </row>
    <row r="175" spans="1:10" ht="18">
      <c r="A175" s="117"/>
      <c r="B175" s="136" t="s">
        <v>5</v>
      </c>
      <c r="C175" s="40">
        <v>12</v>
      </c>
      <c r="D175" s="137">
        <v>10</v>
      </c>
      <c r="E175" s="203">
        <v>0.0286</v>
      </c>
      <c r="F175">
        <v>2.94</v>
      </c>
      <c r="G175">
        <f t="shared" si="10"/>
        <v>24.909558672743913</v>
      </c>
      <c r="H175">
        <f t="shared" si="11"/>
        <v>298.91470407292695</v>
      </c>
      <c r="I175">
        <f>SUM(H175:H176)</f>
        <v>554.3671979595706</v>
      </c>
      <c r="J175" s="156" t="s">
        <v>5</v>
      </c>
    </row>
    <row r="176" spans="1:10" ht="18">
      <c r="A176" s="117"/>
      <c r="B176" s="136" t="s">
        <v>5</v>
      </c>
      <c r="C176" s="40">
        <v>6</v>
      </c>
      <c r="D176" s="137">
        <v>12</v>
      </c>
      <c r="E176" s="203">
        <v>0.0286</v>
      </c>
      <c r="F176">
        <v>2.94</v>
      </c>
      <c r="G176">
        <f t="shared" si="10"/>
        <v>42.575415647773944</v>
      </c>
      <c r="H176">
        <f t="shared" si="11"/>
        <v>255.45249388664365</v>
      </c>
      <c r="J176" s="156"/>
    </row>
    <row r="177" spans="1:10" ht="18">
      <c r="A177" s="117"/>
      <c r="B177" s="136" t="s">
        <v>62</v>
      </c>
      <c r="C177" s="40">
        <v>2</v>
      </c>
      <c r="D177" s="137">
        <v>10</v>
      </c>
      <c r="E177" s="203">
        <v>0.0286</v>
      </c>
      <c r="F177">
        <v>2.94</v>
      </c>
      <c r="G177">
        <f t="shared" si="10"/>
        <v>24.909558672743913</v>
      </c>
      <c r="H177">
        <f t="shared" si="11"/>
        <v>49.819117345487825</v>
      </c>
      <c r="I177">
        <f>H177</f>
        <v>49.819117345487825</v>
      </c>
      <c r="J177" s="156" t="s">
        <v>62</v>
      </c>
    </row>
    <row r="178" spans="1:10" ht="18">
      <c r="A178" s="117"/>
      <c r="B178" s="136" t="s">
        <v>102</v>
      </c>
      <c r="C178" s="40">
        <v>2</v>
      </c>
      <c r="D178" s="137">
        <v>10</v>
      </c>
      <c r="E178" s="203">
        <v>0.0286</v>
      </c>
      <c r="F178">
        <v>2.94</v>
      </c>
      <c r="G178">
        <f t="shared" si="10"/>
        <v>24.909558672743913</v>
      </c>
      <c r="H178">
        <f t="shared" si="11"/>
        <v>49.819117345487825</v>
      </c>
      <c r="I178">
        <f>H178</f>
        <v>49.819117345487825</v>
      </c>
      <c r="J178" s="156" t="s">
        <v>102</v>
      </c>
    </row>
    <row r="179" spans="1:10" ht="18">
      <c r="A179" s="117"/>
      <c r="B179" s="136" t="s">
        <v>163</v>
      </c>
      <c r="C179" s="40">
        <v>1</v>
      </c>
      <c r="D179" s="137">
        <v>8</v>
      </c>
      <c r="E179" s="203">
        <v>0.0286</v>
      </c>
      <c r="F179">
        <v>2.94</v>
      </c>
      <c r="G179">
        <f t="shared" si="10"/>
        <v>12.925596515283312</v>
      </c>
      <c r="H179">
        <f t="shared" si="11"/>
        <v>12.925596515283312</v>
      </c>
      <c r="I179">
        <f>SUM(H179:H181)</f>
        <v>300.53135077238477</v>
      </c>
      <c r="J179" s="156" t="s">
        <v>163</v>
      </c>
    </row>
    <row r="180" spans="1:10" ht="18">
      <c r="A180" s="117"/>
      <c r="B180" s="136" t="s">
        <v>163</v>
      </c>
      <c r="C180" s="40">
        <v>3</v>
      </c>
      <c r="D180" s="137">
        <v>10</v>
      </c>
      <c r="E180" s="203">
        <v>0.0286</v>
      </c>
      <c r="F180">
        <v>2.94</v>
      </c>
      <c r="G180">
        <f t="shared" si="10"/>
        <v>24.909558672743913</v>
      </c>
      <c r="H180">
        <f t="shared" si="11"/>
        <v>74.72867601823174</v>
      </c>
      <c r="J180" s="156"/>
    </row>
    <row r="181" spans="1:10" ht="18">
      <c r="A181" s="117"/>
      <c r="B181" s="136" t="s">
        <v>163</v>
      </c>
      <c r="C181" s="40">
        <v>5</v>
      </c>
      <c r="D181" s="137">
        <v>12</v>
      </c>
      <c r="E181" s="203">
        <v>0.0286</v>
      </c>
      <c r="F181">
        <v>2.94</v>
      </c>
      <c r="G181">
        <f t="shared" si="10"/>
        <v>42.575415647773944</v>
      </c>
      <c r="H181">
        <f t="shared" si="11"/>
        <v>212.87707823886973</v>
      </c>
      <c r="J181" s="156"/>
    </row>
    <row r="182" spans="1:10" ht="18">
      <c r="A182" s="117"/>
      <c r="B182" s="136" t="s">
        <v>117</v>
      </c>
      <c r="C182" s="40">
        <v>1</v>
      </c>
      <c r="D182" s="137">
        <v>12</v>
      </c>
      <c r="E182" s="203">
        <v>0.0286</v>
      </c>
      <c r="F182">
        <v>2.94</v>
      </c>
      <c r="G182">
        <f t="shared" si="10"/>
        <v>42.575415647773944</v>
      </c>
      <c r="H182">
        <f t="shared" si="11"/>
        <v>42.575415647773944</v>
      </c>
      <c r="I182">
        <f>SUM(H182:H183)</f>
        <v>124.62461259127284</v>
      </c>
      <c r="J182" s="156" t="s">
        <v>117</v>
      </c>
    </row>
    <row r="183" spans="1:10" ht="18">
      <c r="A183" s="117"/>
      <c r="B183" s="136" t="s">
        <v>117</v>
      </c>
      <c r="C183" s="40">
        <v>1</v>
      </c>
      <c r="D183" s="137">
        <v>15</v>
      </c>
      <c r="E183" s="203">
        <v>0.0286</v>
      </c>
      <c r="F183">
        <v>2.94</v>
      </c>
      <c r="G183">
        <f t="shared" si="10"/>
        <v>82.0491969434989</v>
      </c>
      <c r="H183">
        <f t="shared" si="11"/>
        <v>82.0491969434989</v>
      </c>
      <c r="J183" s="156"/>
    </row>
    <row r="184" spans="1:10" ht="18">
      <c r="A184" s="117"/>
      <c r="B184" s="136" t="s">
        <v>118</v>
      </c>
      <c r="C184" s="40">
        <v>1</v>
      </c>
      <c r="D184" s="137">
        <v>5</v>
      </c>
      <c r="E184" s="203">
        <v>0.0286</v>
      </c>
      <c r="F184">
        <v>2.94</v>
      </c>
      <c r="G184">
        <f t="shared" si="10"/>
        <v>3.2459202542498162</v>
      </c>
      <c r="H184">
        <f t="shared" si="11"/>
        <v>3.2459202542498162</v>
      </c>
      <c r="I184">
        <f>H184</f>
        <v>3.2459202542498162</v>
      </c>
      <c r="J184" s="156" t="s">
        <v>118</v>
      </c>
    </row>
    <row r="185" spans="1:10" ht="18">
      <c r="A185" s="117"/>
      <c r="B185" s="136" t="s">
        <v>144</v>
      </c>
      <c r="C185" s="40">
        <v>2</v>
      </c>
      <c r="D185" s="137">
        <v>8</v>
      </c>
      <c r="E185" s="203">
        <v>0.0286</v>
      </c>
      <c r="F185">
        <v>2.94</v>
      </c>
      <c r="G185">
        <f t="shared" si="10"/>
        <v>12.925596515283312</v>
      </c>
      <c r="H185">
        <f t="shared" si="11"/>
        <v>25.851193030566623</v>
      </c>
      <c r="I185">
        <f>SUM(H185:H187)</f>
        <v>1802.1369969851821</v>
      </c>
      <c r="J185" s="156" t="s">
        <v>144</v>
      </c>
    </row>
    <row r="186" spans="1:10" ht="18">
      <c r="A186" s="117"/>
      <c r="B186" s="136" t="s">
        <v>144</v>
      </c>
      <c r="C186" s="40">
        <v>10</v>
      </c>
      <c r="D186" s="137">
        <v>15</v>
      </c>
      <c r="E186" s="203">
        <v>0.0286</v>
      </c>
      <c r="F186">
        <v>2.94</v>
      </c>
      <c r="G186">
        <f t="shared" si="10"/>
        <v>82.0491969434989</v>
      </c>
      <c r="H186">
        <f t="shared" si="11"/>
        <v>820.491969434989</v>
      </c>
      <c r="J186" s="156"/>
    </row>
    <row r="187" spans="1:10" ht="18.75" thickBot="1">
      <c r="A187" s="118"/>
      <c r="B187" s="138" t="s">
        <v>144</v>
      </c>
      <c r="C187" s="139">
        <v>5</v>
      </c>
      <c r="D187" s="140">
        <v>20</v>
      </c>
      <c r="E187" s="203">
        <v>0.0286</v>
      </c>
      <c r="F187">
        <v>2.94</v>
      </c>
      <c r="G187">
        <f t="shared" si="10"/>
        <v>191.15876690392528</v>
      </c>
      <c r="H187">
        <f t="shared" si="11"/>
        <v>955.7938345196264</v>
      </c>
      <c r="J187" s="156"/>
    </row>
    <row r="189" ht="15.75">
      <c r="I189">
        <f>SUM(I2:I187)</f>
        <v>97967.50621463182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Kroeger</dc:creator>
  <cp:keywords/>
  <dc:description/>
  <cp:lastModifiedBy>Steve Dollar</cp:lastModifiedBy>
  <cp:lastPrinted>2012-10-03T17:43:57Z</cp:lastPrinted>
  <dcterms:created xsi:type="dcterms:W3CDTF">2012-06-30T03:40:57Z</dcterms:created>
  <dcterms:modified xsi:type="dcterms:W3CDTF">2012-10-03T17:47:22Z</dcterms:modified>
  <cp:category/>
  <cp:version/>
  <cp:contentType/>
  <cp:contentStatus/>
</cp:coreProperties>
</file>